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ustom.xml" ContentType="application/vnd.openxmlformats-officedocument.custom-properties+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D:\DESKTOP\1\"/>
    </mc:Choice>
  </mc:AlternateContent>
  <bookViews>
    <workbookView xWindow="0" yWindow="0" windowWidth="21600" windowHeight="9630"/>
  </bookViews>
  <sheets>
    <sheet name="2022" sheetId="8" r:id="rId1"/>
    <sheet name="2023" sheetId="9" r:id="rId2"/>
    <sheet name="2024" sheetId="10" r:id="rId3"/>
    <sheet name="2025" sheetId="11" r:id="rId4"/>
    <sheet name="Tổng" sheetId="5" r:id="rId5"/>
  </sheets>
  <definedNames>
    <definedName name="_xlnm.Print_Titles" localSheetId="0">'2022'!$5:$5</definedName>
    <definedName name="_xlnm.Print_Titles" localSheetId="1">'2023'!$5:$5</definedName>
    <definedName name="_xlnm.Print_Titles" localSheetId="2">'2024'!$5:$5</definedName>
    <definedName name="_xlnm.Print_Titles" localSheetId="3">'2025'!$5:$5</definedName>
  </definedNames>
  <calcPr calcId="162913"/>
</workbook>
</file>

<file path=xl/calcChain.xml><?xml version="1.0" encoding="utf-8"?>
<calcChain xmlns="http://schemas.openxmlformats.org/spreadsheetml/2006/main">
  <c r="C9" i="5" l="1"/>
  <c r="F62" i="11"/>
  <c r="G62" i="11" s="1"/>
  <c r="F61" i="11"/>
  <c r="G61" i="11" s="1"/>
  <c r="F60" i="11"/>
  <c r="G60" i="11" s="1"/>
  <c r="F59" i="11"/>
  <c r="G59" i="11" s="1"/>
  <c r="F58" i="11"/>
  <c r="G58" i="11" s="1"/>
  <c r="E56" i="11"/>
  <c r="F56" i="11" s="1"/>
  <c r="G56" i="11" s="1"/>
  <c r="E55" i="11"/>
  <c r="F55" i="11" s="1"/>
  <c r="G55" i="11" s="1"/>
  <c r="D54" i="11"/>
  <c r="F54" i="11" s="1"/>
  <c r="G54" i="11" s="1"/>
  <c r="F53" i="11"/>
  <c r="G53" i="11" s="1"/>
  <c r="F52" i="11"/>
  <c r="G52" i="11" s="1"/>
  <c r="F51" i="11"/>
  <c r="G51" i="11" s="1"/>
  <c r="F50" i="11"/>
  <c r="F47" i="11"/>
  <c r="G47" i="11" s="1"/>
  <c r="F46" i="11"/>
  <c r="G46" i="11" s="1"/>
  <c r="F45" i="11"/>
  <c r="G45" i="11" s="1"/>
  <c r="F44" i="11"/>
  <c r="G42" i="11"/>
  <c r="F41" i="11"/>
  <c r="G41" i="11" s="1"/>
  <c r="F40" i="11"/>
  <c r="G40" i="11" s="1"/>
  <c r="F39" i="11"/>
  <c r="G39" i="11" s="1"/>
  <c r="F38" i="11"/>
  <c r="G38" i="11" s="1"/>
  <c r="F37" i="11"/>
  <c r="G37" i="11" s="1"/>
  <c r="F35" i="11"/>
  <c r="G35" i="11" s="1"/>
  <c r="F34" i="11"/>
  <c r="G34" i="11" s="1"/>
  <c r="F33" i="11"/>
  <c r="G33" i="11" s="1"/>
  <c r="F32" i="11"/>
  <c r="G32" i="11" s="1"/>
  <c r="F29" i="11"/>
  <c r="F28" i="11"/>
  <c r="G28" i="11" s="1"/>
  <c r="F27" i="11"/>
  <c r="G27" i="11" s="1"/>
  <c r="F24" i="11"/>
  <c r="G24" i="11" s="1"/>
  <c r="F23" i="11"/>
  <c r="G23" i="11" s="1"/>
  <c r="F22" i="11"/>
  <c r="G22" i="11" s="1"/>
  <c r="F21" i="11"/>
  <c r="G21" i="11" s="1"/>
  <c r="F20" i="11"/>
  <c r="G20" i="11" s="1"/>
  <c r="D19" i="11"/>
  <c r="F19" i="11" s="1"/>
  <c r="F16" i="11"/>
  <c r="G16" i="11" s="1"/>
  <c r="F15" i="11"/>
  <c r="G15" i="11" s="1"/>
  <c r="F13" i="11"/>
  <c r="G13" i="11" s="1"/>
  <c r="F12" i="11"/>
  <c r="F11" i="11" s="1"/>
  <c r="F9" i="11"/>
  <c r="G9" i="11" s="1"/>
  <c r="G8" i="11"/>
  <c r="F47" i="10"/>
  <c r="G47" i="10" s="1"/>
  <c r="F46" i="10"/>
  <c r="G46" i="10" s="1"/>
  <c r="F45" i="10"/>
  <c r="G45" i="10" s="1"/>
  <c r="F44" i="10"/>
  <c r="G42" i="10"/>
  <c r="F41" i="10"/>
  <c r="E13" i="5" s="1"/>
  <c r="F40" i="10"/>
  <c r="G40" i="10" s="1"/>
  <c r="F39" i="10"/>
  <c r="G39" i="10" s="1"/>
  <c r="G38" i="10"/>
  <c r="F38" i="10"/>
  <c r="F37" i="10"/>
  <c r="F35" i="10"/>
  <c r="G35" i="10" s="1"/>
  <c r="G34" i="10"/>
  <c r="F34" i="10"/>
  <c r="F33" i="10"/>
  <c r="G33" i="10" s="1"/>
  <c r="F32" i="10"/>
  <c r="F31" i="10" s="1"/>
  <c r="F30" i="10" s="1"/>
  <c r="E11" i="5" s="1"/>
  <c r="F29" i="10"/>
  <c r="G29" i="10" s="1"/>
  <c r="F28" i="10"/>
  <c r="G28" i="10" s="1"/>
  <c r="F27" i="10"/>
  <c r="F24" i="10"/>
  <c r="E9" i="5" s="1"/>
  <c r="F23" i="10"/>
  <c r="G23" i="10" s="1"/>
  <c r="F22" i="10"/>
  <c r="G22" i="10" s="1"/>
  <c r="F21" i="10"/>
  <c r="G21" i="10" s="1"/>
  <c r="F20" i="10"/>
  <c r="G20" i="10" s="1"/>
  <c r="D19" i="10"/>
  <c r="F19" i="10" s="1"/>
  <c r="F18" i="10" s="1"/>
  <c r="F16" i="10"/>
  <c r="G16" i="10" s="1"/>
  <c r="F15" i="10"/>
  <c r="G15" i="10" s="1"/>
  <c r="G13" i="10"/>
  <c r="F13" i="10"/>
  <c r="F12" i="10"/>
  <c r="F9" i="10"/>
  <c r="G9" i="10" s="1"/>
  <c r="G8" i="10"/>
  <c r="F56" i="9"/>
  <c r="G56" i="9" s="1"/>
  <c r="F55" i="9"/>
  <c r="G55" i="9" s="1"/>
  <c r="F54" i="9"/>
  <c r="F52" i="9"/>
  <c r="G52" i="9" s="1"/>
  <c r="G51" i="9"/>
  <c r="F51" i="9"/>
  <c r="F50" i="9"/>
  <c r="F49" i="9" s="1"/>
  <c r="F47" i="9"/>
  <c r="G47" i="9" s="1"/>
  <c r="F46" i="9"/>
  <c r="G46" i="9" s="1"/>
  <c r="G45" i="9"/>
  <c r="F45" i="9"/>
  <c r="F44" i="9"/>
  <c r="G42" i="9"/>
  <c r="G41" i="9"/>
  <c r="F41" i="9"/>
  <c r="D13" i="5" s="1"/>
  <c r="F40" i="9"/>
  <c r="G40" i="9" s="1"/>
  <c r="F39" i="9"/>
  <c r="G39" i="9" s="1"/>
  <c r="F38" i="9"/>
  <c r="G38" i="9" s="1"/>
  <c r="F37" i="9"/>
  <c r="G37" i="9" s="1"/>
  <c r="G35" i="9"/>
  <c r="F35" i="9"/>
  <c r="F34" i="9"/>
  <c r="G34" i="9" s="1"/>
  <c r="F33" i="9"/>
  <c r="G33" i="9" s="1"/>
  <c r="F32" i="9"/>
  <c r="F29" i="9"/>
  <c r="G29" i="9" s="1"/>
  <c r="F28" i="9"/>
  <c r="G28" i="9" s="1"/>
  <c r="G27" i="9"/>
  <c r="F27" i="9"/>
  <c r="F24" i="9"/>
  <c r="G23" i="9"/>
  <c r="F23" i="9"/>
  <c r="F22" i="9"/>
  <c r="G22" i="9" s="1"/>
  <c r="F21" i="9"/>
  <c r="G21" i="9" s="1"/>
  <c r="F20" i="9"/>
  <c r="G20" i="9" s="1"/>
  <c r="D19" i="9"/>
  <c r="F19" i="9" s="1"/>
  <c r="F16" i="9"/>
  <c r="G16" i="9" s="1"/>
  <c r="F15" i="9"/>
  <c r="F14" i="9" s="1"/>
  <c r="F13" i="9"/>
  <c r="G13" i="9" s="1"/>
  <c r="F12" i="9"/>
  <c r="F11" i="9" s="1"/>
  <c r="F10" i="9" s="1"/>
  <c r="F7" i="9" s="1"/>
  <c r="D7" i="5" s="1"/>
  <c r="F9" i="9"/>
  <c r="G9" i="9" s="1"/>
  <c r="G8" i="9"/>
  <c r="G47" i="8"/>
  <c r="F47" i="8"/>
  <c r="F46" i="8"/>
  <c r="G46" i="8" s="1"/>
  <c r="F45" i="8"/>
  <c r="G45" i="8" s="1"/>
  <c r="F44" i="8"/>
  <c r="G42" i="8"/>
  <c r="F41" i="8"/>
  <c r="C13" i="5" s="1"/>
  <c r="F40" i="8"/>
  <c r="G40" i="8" s="1"/>
  <c r="F39" i="8"/>
  <c r="G39" i="8" s="1"/>
  <c r="F38" i="8"/>
  <c r="G38" i="8" s="1"/>
  <c r="F37" i="8"/>
  <c r="G37" i="8" s="1"/>
  <c r="F35" i="8"/>
  <c r="G35" i="8" s="1"/>
  <c r="F34" i="8"/>
  <c r="G34" i="8" s="1"/>
  <c r="F33" i="8"/>
  <c r="G33" i="8" s="1"/>
  <c r="F32" i="8"/>
  <c r="G32" i="8" s="1"/>
  <c r="F29" i="8"/>
  <c r="G29" i="8" s="1"/>
  <c r="F28" i="8"/>
  <c r="G28" i="8" s="1"/>
  <c r="F27" i="8"/>
  <c r="F26" i="8" s="1"/>
  <c r="G26" i="8" s="1"/>
  <c r="F24" i="8"/>
  <c r="G24" i="8" s="1"/>
  <c r="D23" i="8"/>
  <c r="F23" i="8" s="1"/>
  <c r="G23" i="8" s="1"/>
  <c r="F22" i="8"/>
  <c r="G22" i="8" s="1"/>
  <c r="F21" i="8"/>
  <c r="G21" i="8" s="1"/>
  <c r="F20" i="8"/>
  <c r="G20" i="8" s="1"/>
  <c r="D19" i="8"/>
  <c r="F19" i="8" s="1"/>
  <c r="F16" i="8"/>
  <c r="G16" i="8" s="1"/>
  <c r="F15" i="8"/>
  <c r="G15" i="8" s="1"/>
  <c r="G13" i="8"/>
  <c r="F13" i="8"/>
  <c r="F12" i="8"/>
  <c r="F11" i="8" s="1"/>
  <c r="F9" i="8"/>
  <c r="G9" i="8" s="1"/>
  <c r="G8" i="8"/>
  <c r="F18" i="8" l="1"/>
  <c r="G19" i="8"/>
  <c r="F18" i="9"/>
  <c r="F17" i="9" s="1"/>
  <c r="D8" i="5" s="1"/>
  <c r="G19" i="9"/>
  <c r="G15" i="9"/>
  <c r="G14" i="9" s="1"/>
  <c r="G24" i="10"/>
  <c r="G32" i="10"/>
  <c r="F43" i="9"/>
  <c r="D14" i="5" s="1"/>
  <c r="G50" i="9"/>
  <c r="G49" i="9" s="1"/>
  <c r="G31" i="10"/>
  <c r="G30" i="10" s="1"/>
  <c r="F36" i="10"/>
  <c r="E12" i="5" s="1"/>
  <c r="G14" i="8"/>
  <c r="F53" i="9"/>
  <c r="F48" i="9" s="1"/>
  <c r="D15" i="5" s="1"/>
  <c r="F26" i="10"/>
  <c r="F14" i="8"/>
  <c r="F10" i="8" s="1"/>
  <c r="F7" i="8" s="1"/>
  <c r="C7" i="5" s="1"/>
  <c r="F57" i="11"/>
  <c r="F13" i="5"/>
  <c r="F14" i="11"/>
  <c r="F10" i="11" s="1"/>
  <c r="F7" i="11" s="1"/>
  <c r="F7" i="5" s="1"/>
  <c r="F26" i="11"/>
  <c r="G26" i="11" s="1"/>
  <c r="G57" i="11"/>
  <c r="G14" i="11"/>
  <c r="F36" i="11"/>
  <c r="F12" i="5" s="1"/>
  <c r="F18" i="11"/>
  <c r="G19" i="11"/>
  <c r="G12" i="11"/>
  <c r="G11" i="11" s="1"/>
  <c r="G10" i="11" s="1"/>
  <c r="G7" i="11" s="1"/>
  <c r="G29" i="11"/>
  <c r="F9" i="5"/>
  <c r="G31" i="11"/>
  <c r="G30" i="11" s="1"/>
  <c r="G31" i="8"/>
  <c r="G30" i="8" s="1"/>
  <c r="G18" i="10"/>
  <c r="G17" i="10" s="1"/>
  <c r="F17" i="10"/>
  <c r="E8" i="5" s="1"/>
  <c r="F26" i="9"/>
  <c r="G32" i="9"/>
  <c r="G31" i="9" s="1"/>
  <c r="G30" i="9" s="1"/>
  <c r="F31" i="9"/>
  <c r="F30" i="9" s="1"/>
  <c r="D11" i="5" s="1"/>
  <c r="G27" i="8"/>
  <c r="G41" i="8"/>
  <c r="G44" i="10"/>
  <c r="G43" i="10" s="1"/>
  <c r="F43" i="10"/>
  <c r="E14" i="5" s="1"/>
  <c r="F49" i="11"/>
  <c r="F48" i="11" s="1"/>
  <c r="G50" i="11"/>
  <c r="G49" i="11" s="1"/>
  <c r="G36" i="8"/>
  <c r="F17" i="11"/>
  <c r="G18" i="11"/>
  <c r="G17" i="11" s="1"/>
  <c r="G12" i="8"/>
  <c r="G11" i="8" s="1"/>
  <c r="G10" i="8" s="1"/>
  <c r="G7" i="8" s="1"/>
  <c r="G44" i="8"/>
  <c r="G43" i="8" s="1"/>
  <c r="F43" i="8"/>
  <c r="C14" i="5" s="1"/>
  <c r="G18" i="9"/>
  <c r="G17" i="9" s="1"/>
  <c r="G36" i="9"/>
  <c r="F14" i="10"/>
  <c r="G19" i="10"/>
  <c r="F17" i="8"/>
  <c r="C8" i="5" s="1"/>
  <c r="G44" i="9"/>
  <c r="G43" i="9" s="1"/>
  <c r="G54" i="9"/>
  <c r="G53" i="9" s="1"/>
  <c r="G12" i="10"/>
  <c r="G11" i="10" s="1"/>
  <c r="F11" i="10"/>
  <c r="G18" i="8"/>
  <c r="G17" i="8" s="1"/>
  <c r="F25" i="8"/>
  <c r="F31" i="8"/>
  <c r="F30" i="8" s="1"/>
  <c r="C11" i="5" s="1"/>
  <c r="F36" i="8"/>
  <c r="C12" i="5" s="1"/>
  <c r="G12" i="9"/>
  <c r="G11" i="9" s="1"/>
  <c r="D9" i="5"/>
  <c r="G24" i="9"/>
  <c r="F36" i="9"/>
  <c r="D12" i="5" s="1"/>
  <c r="G14" i="10"/>
  <c r="G27" i="10"/>
  <c r="G37" i="10"/>
  <c r="G36" i="10" s="1"/>
  <c r="G41" i="10"/>
  <c r="G36" i="11"/>
  <c r="F43" i="11"/>
  <c r="F14" i="5" s="1"/>
  <c r="G44" i="11"/>
  <c r="G43" i="11" s="1"/>
  <c r="F31" i="11"/>
  <c r="F30" i="11" s="1"/>
  <c r="F11" i="5" s="1"/>
  <c r="G26" i="10" l="1"/>
  <c r="F25" i="10"/>
  <c r="G48" i="9"/>
  <c r="G10" i="9"/>
  <c r="G7" i="9" s="1"/>
  <c r="F25" i="11"/>
  <c r="G25" i="11" s="1"/>
  <c r="G6" i="11" s="1"/>
  <c r="G48" i="11"/>
  <c r="F16" i="5" s="1"/>
  <c r="G10" i="10"/>
  <c r="G7" i="10" s="1"/>
  <c r="F10" i="5"/>
  <c r="F10" i="10"/>
  <c r="F7" i="10" s="1"/>
  <c r="G26" i="9"/>
  <c r="F25" i="9"/>
  <c r="C10" i="5"/>
  <c r="C6" i="5" s="1"/>
  <c r="G25" i="8"/>
  <c r="G6" i="8" s="1"/>
  <c r="F8" i="5"/>
  <c r="F6" i="8"/>
  <c r="E10" i="5" l="1"/>
  <c r="G25" i="10"/>
  <c r="G6" i="10" s="1"/>
  <c r="F6" i="11"/>
  <c r="F6" i="5"/>
  <c r="D10" i="5"/>
  <c r="D6" i="5" s="1"/>
  <c r="G25" i="9"/>
  <c r="G6" i="9" s="1"/>
  <c r="F6" i="9"/>
  <c r="F6" i="10"/>
  <c r="E7" i="5"/>
  <c r="E6" i="5" s="1"/>
</calcChain>
</file>

<file path=xl/sharedStrings.xml><?xml version="1.0" encoding="utf-8"?>
<sst xmlns="http://schemas.openxmlformats.org/spreadsheetml/2006/main" count="532" uniqueCount="117">
  <si>
    <t>STT</t>
  </si>
  <si>
    <t>Nội dung hoạt động</t>
  </si>
  <si>
    <t>Diễn giải</t>
  </si>
  <si>
    <t>Số lượng</t>
  </si>
  <si>
    <t>Định mức</t>
  </si>
  <si>
    <t>Địa phương</t>
  </si>
  <si>
    <t>Thành tiền</t>
  </si>
  <si>
    <t>Ghi chú</t>
  </si>
  <si>
    <t>ĐỀ ÁN KIỂM SOÁT MẤT CÂN BẰNG GIỚI TÍNH KHI SINH</t>
  </si>
  <si>
    <t>Tuyên truyền nâng cao nhận thức, thay đổi hành vi</t>
  </si>
  <si>
    <t>a</t>
  </si>
  <si>
    <t>Báo, Đài PT-TH Đồng Nai</t>
  </si>
  <si>
    <t>đài PTTH: 60trđ/1 năm
báo: 15trđ/1năm</t>
  </si>
  <si>
    <t>tỉnh</t>
  </si>
  <si>
    <t>b</t>
  </si>
  <si>
    <t>Đài truyền thanh, phát thanh cấp huyện</t>
  </si>
  <si>
    <t>5tr/ 1 huyện</t>
  </si>
  <si>
    <t>huyện</t>
  </si>
  <si>
    <t>c</t>
  </si>
  <si>
    <t>Tổ chức tuyên truyền cho cán bộ, người dân, nam-nữ thanh niên chuẩn bị kết hôn</t>
  </si>
  <si>
    <t>Huyện</t>
  </si>
  <si>
    <t>2 lớp x 11 huyện</t>
  </si>
  <si>
    <t>Nước uống</t>
  </si>
  <si>
    <t>50người x 20.000đ</t>
  </si>
  <si>
    <t>Khẩu hiệu</t>
  </si>
  <si>
    <t>500.000đ/1 cái</t>
  </si>
  <si>
    <t>Xã</t>
  </si>
  <si>
    <t>1 lớp x 170 xã</t>
  </si>
  <si>
    <t>300.000đ/1 cái</t>
  </si>
  <si>
    <t>Biên soạn, cung cấp thông tin, tài liệu, sản phẩm truyền thông về MCBGTKS</t>
  </si>
  <si>
    <t xml:space="preserve">Bản tin </t>
  </si>
  <si>
    <t>4 kỳ/ 1 năm</t>
  </si>
  <si>
    <t>-</t>
  </si>
  <si>
    <r>
      <rPr>
        <b/>
        <sz val="10"/>
        <rFont val="Times New Roman"/>
        <charset val="134"/>
      </rPr>
      <t xml:space="preserve">Bản tin 4 kỳ: </t>
    </r>
    <r>
      <rPr>
        <sz val="10"/>
        <rFont val="Times New Roman"/>
        <charset val="134"/>
      </rPr>
      <t xml:space="preserve">Phân bổ như sau: UBND tỉnh (CT, PCT và chuyên viên phụ trách) = </t>
    </r>
    <r>
      <rPr>
        <b/>
        <sz val="10"/>
        <color rgb="FFC00000"/>
        <rFont val="Times New Roman"/>
        <charset val="134"/>
      </rPr>
      <t>3 cuốn;</t>
    </r>
    <r>
      <rPr>
        <sz val="10"/>
        <rFont val="Times New Roman"/>
        <charset val="134"/>
      </rPr>
      <t xml:space="preserve"> 18 ban, ngành, đoàn thể cấp tỉnh =</t>
    </r>
    <r>
      <rPr>
        <b/>
        <sz val="10"/>
        <rFont val="Times New Roman"/>
        <charset val="134"/>
      </rPr>
      <t xml:space="preserve"> </t>
    </r>
    <r>
      <rPr>
        <b/>
        <sz val="10"/>
        <color rgb="FFC00000"/>
        <rFont val="Times New Roman"/>
        <charset val="134"/>
      </rPr>
      <t>18 cuốn</t>
    </r>
    <r>
      <rPr>
        <sz val="10"/>
        <color rgb="FFC00000"/>
        <rFont val="Times New Roman"/>
        <charset val="134"/>
      </rPr>
      <t>;</t>
    </r>
    <r>
      <rPr>
        <sz val="10"/>
        <rFont val="Times New Roman"/>
        <charset val="134"/>
      </rPr>
      <t xml:space="preserve"> BGĐ SYT =</t>
    </r>
    <r>
      <rPr>
        <b/>
        <sz val="10"/>
        <rFont val="Times New Roman"/>
        <charset val="134"/>
      </rPr>
      <t xml:space="preserve"> </t>
    </r>
    <r>
      <rPr>
        <b/>
        <sz val="10"/>
        <color rgb="FFC00000"/>
        <rFont val="Times New Roman"/>
        <charset val="134"/>
      </rPr>
      <t>4 cuốn;</t>
    </r>
    <r>
      <rPr>
        <b/>
        <sz val="10"/>
        <rFont val="Times New Roman"/>
        <charset val="134"/>
      </rPr>
      <t xml:space="preserve"> </t>
    </r>
    <r>
      <rPr>
        <sz val="10"/>
        <rFont val="Times New Roman"/>
        <charset val="134"/>
      </rPr>
      <t xml:space="preserve">4 phòng CM SYT x 2 = </t>
    </r>
    <r>
      <rPr>
        <b/>
        <sz val="10"/>
        <color rgb="FFC00000"/>
        <rFont val="Times New Roman"/>
        <charset val="134"/>
      </rPr>
      <t>8 cuốn</t>
    </r>
    <r>
      <rPr>
        <sz val="10"/>
        <color rgb="FFC00000"/>
        <rFont val="Times New Roman"/>
        <charset val="134"/>
      </rPr>
      <t xml:space="preserve">; </t>
    </r>
    <r>
      <rPr>
        <sz val="10"/>
        <rFont val="Times New Roman"/>
        <charset val="134"/>
      </rPr>
      <t xml:space="preserve">Báo Đồng Nai </t>
    </r>
    <r>
      <rPr>
        <b/>
        <sz val="10"/>
        <color rgb="FFC00000"/>
        <rFont val="Times New Roman"/>
        <charset val="134"/>
      </rPr>
      <t>3 cuốn</t>
    </r>
    <r>
      <rPr>
        <sz val="10"/>
        <rFont val="Times New Roman"/>
        <charset val="134"/>
      </rPr>
      <t>, Đài phát thanh truyền hình Đồng Nai:</t>
    </r>
    <r>
      <rPr>
        <b/>
        <sz val="10"/>
        <rFont val="Times New Roman"/>
        <charset val="134"/>
      </rPr>
      <t xml:space="preserve"> </t>
    </r>
    <r>
      <rPr>
        <b/>
        <sz val="10"/>
        <color rgb="FFC00000"/>
        <rFont val="Times New Roman"/>
        <charset val="134"/>
      </rPr>
      <t xml:space="preserve">3 cuốn; </t>
    </r>
    <r>
      <rPr>
        <sz val="10"/>
        <rFont val="Times New Roman"/>
        <charset val="134"/>
      </rPr>
      <t xml:space="preserve">Chi cục và nộp lưu chiểu = </t>
    </r>
    <r>
      <rPr>
        <b/>
        <sz val="10"/>
        <color rgb="FFC00000"/>
        <rFont val="Times New Roman"/>
        <charset val="134"/>
      </rPr>
      <t>7 cuốn</t>
    </r>
    <r>
      <rPr>
        <sz val="10"/>
        <color rgb="FFC00000"/>
        <rFont val="Times New Roman"/>
        <charset val="134"/>
      </rPr>
      <t>;</t>
    </r>
    <r>
      <rPr>
        <sz val="10"/>
        <rFont val="Times New Roman"/>
        <charset val="134"/>
      </rPr>
      <t xml:space="preserve"> Các đơn vị trực thuộc SYT tuyến tỉnh: (CDC, KN, Phổi, Nhi, BVTN, BVĐN, ATVSTP ) = 3x 7 =</t>
    </r>
    <r>
      <rPr>
        <b/>
        <sz val="10"/>
        <rFont val="Times New Roman"/>
        <charset val="134"/>
      </rPr>
      <t xml:space="preserve"> </t>
    </r>
    <r>
      <rPr>
        <b/>
        <sz val="10"/>
        <color rgb="FFC00000"/>
        <rFont val="Times New Roman"/>
        <charset val="134"/>
      </rPr>
      <t xml:space="preserve">21 cuốn; </t>
    </r>
    <r>
      <rPr>
        <sz val="10"/>
        <rFont val="Times New Roman"/>
        <charset val="134"/>
      </rPr>
      <t>TTYT huyện (PGĐ phụ trách, Phòng KHNV và P.Dân số) 3 x 12 =</t>
    </r>
    <r>
      <rPr>
        <b/>
        <sz val="10"/>
        <rFont val="Times New Roman"/>
        <charset val="134"/>
      </rPr>
      <t xml:space="preserve"> </t>
    </r>
    <r>
      <rPr>
        <b/>
        <sz val="10"/>
        <color rgb="FFC00000"/>
        <rFont val="Times New Roman"/>
        <charset val="134"/>
      </rPr>
      <t>36 cuốn</t>
    </r>
    <r>
      <rPr>
        <sz val="10"/>
        <color rgb="FFC00000"/>
        <rFont val="Times New Roman"/>
        <charset val="134"/>
      </rPr>
      <t xml:space="preserve">); </t>
    </r>
    <r>
      <rPr>
        <sz val="10"/>
        <rFont val="Times New Roman"/>
        <charset val="134"/>
      </rPr>
      <t xml:space="preserve">UBND huyện/TP (PCT huyện/TP và Phòng Y tế huyện/TP) = 12 x 2 = </t>
    </r>
    <r>
      <rPr>
        <b/>
        <sz val="10"/>
        <color rgb="FFC00000"/>
        <rFont val="Times New Roman"/>
        <charset val="134"/>
      </rPr>
      <t>24 cuốn</t>
    </r>
    <r>
      <rPr>
        <sz val="10"/>
        <color rgb="FFC00000"/>
        <rFont val="Times New Roman"/>
        <charset val="134"/>
      </rPr>
      <t xml:space="preserve">; </t>
    </r>
    <r>
      <rPr>
        <sz val="10"/>
        <rFont val="Times New Roman"/>
        <charset val="134"/>
      </rPr>
      <t>18 Ban, ngành đoàn thể huyện/TP =</t>
    </r>
    <r>
      <rPr>
        <b/>
        <sz val="10"/>
        <color rgb="FFC00000"/>
        <rFont val="Times New Roman"/>
        <charset val="134"/>
      </rPr>
      <t xml:space="preserve"> 18 cuốn;</t>
    </r>
    <r>
      <rPr>
        <b/>
        <sz val="10"/>
        <rFont val="Times New Roman"/>
        <charset val="134"/>
      </rPr>
      <t xml:space="preserve"> </t>
    </r>
    <r>
      <rPr>
        <sz val="10"/>
        <rFont val="Times New Roman"/>
        <charset val="134"/>
      </rPr>
      <t xml:space="preserve">170 TYT xã = </t>
    </r>
    <r>
      <rPr>
        <b/>
        <sz val="10"/>
        <color rgb="FFC00000"/>
        <rFont val="Times New Roman"/>
        <charset val="134"/>
      </rPr>
      <t>170 cuốn</t>
    </r>
    <r>
      <rPr>
        <sz val="10"/>
        <color rgb="FFC00000"/>
        <rFont val="Times New Roman"/>
        <charset val="134"/>
      </rPr>
      <t xml:space="preserve">; </t>
    </r>
    <r>
      <rPr>
        <sz val="10"/>
        <rFont val="Times New Roman"/>
        <charset val="134"/>
      </rPr>
      <t>3.000 CTV (dự kiến) =</t>
    </r>
    <r>
      <rPr>
        <b/>
        <sz val="10"/>
        <rFont val="Times New Roman"/>
        <charset val="134"/>
      </rPr>
      <t xml:space="preserve"> </t>
    </r>
    <r>
      <rPr>
        <b/>
        <sz val="10"/>
        <color rgb="FFC00000"/>
        <rFont val="Times New Roman"/>
        <charset val="134"/>
      </rPr>
      <t>3000 cuốn</t>
    </r>
  </si>
  <si>
    <t xml:space="preserve">(3.315cuốn x 4kỳ) x 18.271đ/1cuốn </t>
  </si>
  <si>
    <t>Nhuận bút</t>
  </si>
  <si>
    <t>10tr đ x 4 kỳ</t>
  </si>
  <si>
    <t>Chi phí thuê tư vấn đấu thầu, thẩm định giá…</t>
  </si>
  <si>
    <t>Tài liệu truyền thông (tờ rơi)</t>
  </si>
  <si>
    <t xml:space="preserve">110.000 tờ x 871đ/1tờ </t>
  </si>
  <si>
    <t>Các cụm pano (2cái/Bh+1 cái LK + 1 cái/10huyện)</t>
  </si>
  <si>
    <t>12 cái x 10,5trđ</t>
  </si>
  <si>
    <t>Tập huấn, bồi dưỡng kiến thức về giới, bình đẳng giới và kiểm soát MCBGTKS cho các nhà quản lý giáo dục, giáo viên trực tiếp tham gia giảng dạy của các trường học (ký hợp đồng trách nhiệm với Trường Chính trị)</t>
  </si>
  <si>
    <t>30trđ</t>
  </si>
  <si>
    <t>Mô hình lồng ghép nội dung kiểm soát MCBGTKS, giới, bình đẳng giới trong các trường trung học thông qua hoạt động trải nghiệm, hướng nghiệp dưới hình thức tổ chức tập huấn 1 lần/năm (QĐ thành lập mô hình của Trường THPT có Trưởng phòng dân số huyện là thành viên, chủ trì sinh hoạt)</t>
  </si>
  <si>
    <t>74 trường THPT</t>
  </si>
  <si>
    <t>Tập huấn mô hình giới, bình đẳng giới (1lần/năm), Lồng ghép giáo dục về dân số, sức khỏe sinh sản trong nhà trường phù hợp với từng cấp học, lứa tuổi trong hệ thống giáo dục (Kế hoạch số 821/KH-UBND ngày 22/01/2021 (50người/1 mô hình)</t>
  </si>
  <si>
    <t xml:space="preserve">Báo cáo viên </t>
  </si>
  <si>
    <t>500.000đ/1 người/1 buổi</t>
  </si>
  <si>
    <t>Nâng cao hiệu lực thực thi pháp luật về cấm các hình thức LCGTTN</t>
  </si>
  <si>
    <t>Tổ chức tập huấn hướng dẫn phổ biến, giáo dục pháp luật về nghiêm cấm LCGTTN, các kiến thức phương pháp, kỹ năng truyền thông; kỹ năng chuyên môn, nghiệp vụ; các quy định nghiêm cấm LCGTTN cho GV phụ trách đoàn TN trường học/ phụ trách CLB các trường THPT, cán bộ thuộc các ban, ngành, đoàn thể có liên quan,  thành viên các tổ chức xã hội nghề nghiệp có liên quan</t>
  </si>
  <si>
    <t>2lớp x 11 huyện</t>
  </si>
  <si>
    <t xml:space="preserve">Nước uống </t>
  </si>
  <si>
    <t>50 người x 40.000đ x 1 ngày</t>
  </si>
  <si>
    <t>Báo cáo viên</t>
  </si>
  <si>
    <t>1trđ/1 người/1 ngày</t>
  </si>
  <si>
    <t>Tài liệu, vpp</t>
  </si>
  <si>
    <t>50người x 10.000đ</t>
  </si>
  <si>
    <t>Tổ chức tập huấn hướng dẫn phổ biến, giáo dục pháp luật về nghiêm cấm LCGTTN, các kiến thức phương pháp, kỹ năng truyền thông; kỹ năng chuyên môn, nghiệp vụ; các quy định nghiêm cấm LCGTTN cho cán bộ công đoàn và cán bộ đoàn thanh niên tại các khu công nghiệp và khu chế xuất trên địa bàn huyện/thành phố. Ký hợp đồng trách nhiệm với Phòng lao động và Huyện đoàn để triển khai thực hiện.</t>
  </si>
  <si>
    <t>40 người x 40.000đ x 1 ngày</t>
  </si>
  <si>
    <t>Tài liệu</t>
  </si>
  <si>
    <t>40người x 10.000đ</t>
  </si>
  <si>
    <t>thanh tra, kiểm tra, giám sát đối với các cơ sở sản xuất các sản phẩm truyền thông; các cơ sở cung cấp dịch vụ siêu âm, phá thai và các dịch vụ khác có liên quan đến LCGTTN; xử lý nghiêm các tổ chức, cá nhân vi phạm</t>
  </si>
  <si>
    <t>5trđ x 1 năm</t>
  </si>
  <si>
    <t>Tham dự hội nghị, hội thảo, tập huấn ..... do Tổng cục DS-KHHGĐ tổ chức</t>
  </si>
  <si>
    <t>Vé máy bay (3 người)</t>
  </si>
  <si>
    <t>(3 người x 2trđ/1 lượt x 2 lượt)</t>
  </si>
  <si>
    <t xml:space="preserve">Công tác phí </t>
  </si>
  <si>
    <t>(3 người x 200.000/1ngày x 3ngày)</t>
  </si>
  <si>
    <t>Thuê phòng ngủ (lẻ giới)</t>
  </si>
  <si>
    <t xml:space="preserve">(1 người x 800.000/1ngày  + 2 người x 
1trđ/1 ngày) x 2 ngày </t>
  </si>
  <si>
    <t>Thuê xe từ BH đến sân bay và ngược lại + xe từ sân bay đến nơi
 tổ chức hội nghị và ngược lại</t>
  </si>
  <si>
    <t xml:space="preserve">4 lượt  x 800.000/1lượt </t>
  </si>
  <si>
    <t>(3.315cuốn x 4kỳ) x 20.098đ/1cuốn</t>
  </si>
  <si>
    <r>
      <rPr>
        <b/>
        <sz val="10"/>
        <rFont val="Times New Roman"/>
        <charset val="134"/>
      </rPr>
      <t xml:space="preserve">Các hoạt động thanh tra, kiểm tra, giám sát và xử lý vi phạm các quy định về nghiêm cấm LCGTTN, xử lý nghiêm các trường hợp vi phạm theo quy định của pháp luật </t>
    </r>
    <r>
      <rPr>
        <b/>
        <sz val="10"/>
        <color rgb="FFFF0000"/>
        <rFont val="Times New Roman"/>
        <charset val="134"/>
      </rPr>
      <t>(Phối hợp thanh tra Sở Y tế)</t>
    </r>
  </si>
  <si>
    <t>Thuê phòng ngủ (theo hình thức khoán)</t>
  </si>
  <si>
    <t>(3 người x 450.000/1ngày x 2ngày)</t>
  </si>
  <si>
    <t>Hội nghị sơ kết đề án</t>
  </si>
  <si>
    <t>11 huyện+1 tỉnh</t>
  </si>
  <si>
    <t>50 người x 20.000đ x 1 buổi</t>
  </si>
  <si>
    <t>660trđ/1cái</t>
  </si>
  <si>
    <t>50 người x 20.000đ</t>
  </si>
  <si>
    <t>500trđ/1cái</t>
  </si>
  <si>
    <t>50 người x 8.000đ</t>
  </si>
  <si>
    <t>(3.315cuốn x 4kỳ) x 22.107đ/1cuốn</t>
  </si>
  <si>
    <t>30người x 20.000đ</t>
  </si>
  <si>
    <t>(3.315cuốn x 4kỳ) x 24.319đ/1cuốn</t>
  </si>
  <si>
    <t>Hội nghị Tổng kết đề án</t>
  </si>
  <si>
    <t>120 người x 40.000đ x 1 ngày</t>
  </si>
  <si>
    <t>2trđ</t>
  </si>
  <si>
    <t>Hội trường</t>
  </si>
  <si>
    <t>8trđ/1 ngày</t>
  </si>
  <si>
    <t>120 người x 20.000đ</t>
  </si>
  <si>
    <t>Khung khen</t>
  </si>
  <si>
    <t>45ngđ/1 cái x 214 cái</t>
  </si>
  <si>
    <t>Giấy khen SYT (tập thể)</t>
  </si>
  <si>
    <t>87 tập thể</t>
  </si>
  <si>
    <t>Giấy khen SYT (cá nhân)</t>
  </si>
  <si>
    <t>125 cá nhân</t>
  </si>
  <si>
    <t>Hỗ trợ quét dọn,  giữ xe, âm thanh hội trường (thuê ngoài)</t>
  </si>
  <si>
    <t>500ngđ/1 buổi</t>
  </si>
  <si>
    <t>Thuê hội trường (nếu có)</t>
  </si>
  <si>
    <t>1trđ/1buổi</t>
  </si>
  <si>
    <t>50 người x 10.000đ</t>
  </si>
  <si>
    <t>Tổng</t>
  </si>
  <si>
    <t>Tuyên truyền nâng cao nhận thức, thay đổi hành vi (báo, đài, tổ chức tuyên truyền...)</t>
  </si>
  <si>
    <t>Mô hình lồng ghép nội dung kiểm soát MCBGTKS, giới, bình đẳng giới trong các trường trung học thông qua hoạt động trải nghiệm, hướng nghiệp dưới hình thức tổ chức sinh hoạt ngoại khóa 1 lần/năm (QĐ thành lập mô hình của Trường THPT có Trưởng phòng dân số huyện là thành viên, chủ trì sinh hoạt)</t>
  </si>
  <si>
    <t>DỰ TOÁN
Kinh phí Kế hoạch thực hiện Đề án kiểm soát mất cân bằng giới tính khi sinh giai đoạn 2021 - 2025 trên địa bàn tỉnh Đồng Nai</t>
  </si>
  <si>
    <t>UBND TỈNH ĐỒNG NAI</t>
  </si>
  <si>
    <t>SỞ Y TẾ</t>
  </si>
  <si>
    <t>DỰ TOÁN
Kinh phí Kế hoạch thực hiện Đề án kiểm soát mất cân bằng giới tính khi sinh năm 2025</t>
  </si>
  <si>
    <t>DỰ TOÁN
Kinh phí Kế hoạch thực hiện Đề án kiểm soát mất cân bằng giới tính khi sinh năm 2024</t>
  </si>
  <si>
    <t>DỰ TOÁN
Kinh phí Kế hoạch thực hiện Đề án kiểm soát mất cân bằng giới tính khi sinh năm 2023</t>
  </si>
  <si>
    <t>DỰ TOÁN
Kinh phí Kế hoạch thực hiện Đề án kiểm soát mất cân bằng giới tính khi sinh năm 2022</t>
  </si>
  <si>
    <r>
      <t>Các hoạt động thanh tra, kiểm tra, giám sát và xử lý vi phạm các quy định về nghiêm cấm LCGTTN, xử lý nghiêm các trường hợp vi phạm theo quy định của pháp luật</t>
    </r>
    <r>
      <rPr>
        <sz val="10"/>
        <rFont val="Times New Roman"/>
        <family val="1"/>
      </rPr>
      <t xml:space="preserve"> (Phối hợp thanh tra Sở Y tế)</t>
    </r>
  </si>
  <si>
    <r>
      <t xml:space="preserve">Bản tin 4 kỳ: </t>
    </r>
    <r>
      <rPr>
        <sz val="10"/>
        <rFont val="Times New Roman"/>
        <family val="1"/>
      </rPr>
      <t xml:space="preserve">Phân bổ như sau: UBND tỉnh (CT, PCT và chuyên viên phụ trách) = </t>
    </r>
    <r>
      <rPr>
        <b/>
        <sz val="10"/>
        <rFont val="Times New Roman"/>
        <family val="1"/>
      </rPr>
      <t>3 cuốn;</t>
    </r>
    <r>
      <rPr>
        <sz val="10"/>
        <rFont val="Times New Roman"/>
        <family val="1"/>
      </rPr>
      <t xml:space="preserve"> 18 ban, ngành, đoàn thể cấp tỉnh =</t>
    </r>
    <r>
      <rPr>
        <b/>
        <sz val="10"/>
        <rFont val="Times New Roman"/>
        <family val="1"/>
      </rPr>
      <t xml:space="preserve"> 18 cuốn</t>
    </r>
    <r>
      <rPr>
        <sz val="10"/>
        <rFont val="Times New Roman"/>
        <family val="1"/>
      </rPr>
      <t>; BGĐ SYT =</t>
    </r>
    <r>
      <rPr>
        <b/>
        <sz val="10"/>
        <rFont val="Times New Roman"/>
        <family val="1"/>
      </rPr>
      <t xml:space="preserve"> 4 cuốn; </t>
    </r>
    <r>
      <rPr>
        <sz val="10"/>
        <rFont val="Times New Roman"/>
        <family val="1"/>
      </rPr>
      <t xml:space="preserve">4 phòng CM SYT x 2 = </t>
    </r>
    <r>
      <rPr>
        <b/>
        <sz val="10"/>
        <rFont val="Times New Roman"/>
        <family val="1"/>
      </rPr>
      <t>8 cuốn</t>
    </r>
    <r>
      <rPr>
        <sz val="10"/>
        <rFont val="Times New Roman"/>
        <family val="1"/>
      </rPr>
      <t xml:space="preserve">; Báo Đồng Nai </t>
    </r>
    <r>
      <rPr>
        <b/>
        <sz val="10"/>
        <rFont val="Times New Roman"/>
        <family val="1"/>
      </rPr>
      <t>3 cuốn</t>
    </r>
    <r>
      <rPr>
        <sz val="10"/>
        <rFont val="Times New Roman"/>
        <family val="1"/>
      </rPr>
      <t>, Đài phát thanh truyền hình Đồng Nai:</t>
    </r>
    <r>
      <rPr>
        <b/>
        <sz val="10"/>
        <rFont val="Times New Roman"/>
        <family val="1"/>
      </rPr>
      <t xml:space="preserve"> 3 cuốn; </t>
    </r>
    <r>
      <rPr>
        <sz val="10"/>
        <rFont val="Times New Roman"/>
        <family val="1"/>
      </rPr>
      <t xml:space="preserve">Chi cục và nộp lưu chiểu = </t>
    </r>
    <r>
      <rPr>
        <b/>
        <sz val="10"/>
        <rFont val="Times New Roman"/>
        <family val="1"/>
      </rPr>
      <t>7 cuốn</t>
    </r>
    <r>
      <rPr>
        <sz val="10"/>
        <rFont val="Times New Roman"/>
        <family val="1"/>
      </rPr>
      <t>; Các đơn vị trực thuộc SYT tuyến tỉnh: (CDC, KN, Phổi, Nhi, BVTN, BVĐN, ATVSTP ) = 3x 7 =</t>
    </r>
    <r>
      <rPr>
        <b/>
        <sz val="10"/>
        <rFont val="Times New Roman"/>
        <family val="1"/>
      </rPr>
      <t xml:space="preserve"> 21 cuốn; </t>
    </r>
    <r>
      <rPr>
        <sz val="10"/>
        <rFont val="Times New Roman"/>
        <family val="1"/>
      </rPr>
      <t>TTYT huyện (PGĐ phụ trách, Phòng KHNV và P.Dân số) 3 x 12 =</t>
    </r>
    <r>
      <rPr>
        <b/>
        <sz val="10"/>
        <rFont val="Times New Roman"/>
        <family val="1"/>
      </rPr>
      <t xml:space="preserve"> 36 cuốn</t>
    </r>
    <r>
      <rPr>
        <sz val="10"/>
        <rFont val="Times New Roman"/>
        <family val="1"/>
      </rPr>
      <t xml:space="preserve">); UBND huyện/TP (PCT huyện/TP và Phòng Y tế huyện/TP) = 12 x 2 = </t>
    </r>
    <r>
      <rPr>
        <b/>
        <sz val="10"/>
        <rFont val="Times New Roman"/>
        <family val="1"/>
      </rPr>
      <t>24 cuốn</t>
    </r>
    <r>
      <rPr>
        <sz val="10"/>
        <rFont val="Times New Roman"/>
        <family val="1"/>
      </rPr>
      <t>; 18 Ban, ngành đoàn thể huyện/TP =</t>
    </r>
    <r>
      <rPr>
        <b/>
        <sz val="10"/>
        <rFont val="Times New Roman"/>
        <family val="1"/>
      </rPr>
      <t xml:space="preserve"> 18 cuốn; </t>
    </r>
    <r>
      <rPr>
        <sz val="10"/>
        <rFont val="Times New Roman"/>
        <family val="1"/>
      </rPr>
      <t xml:space="preserve">170 TYT xã = </t>
    </r>
    <r>
      <rPr>
        <b/>
        <sz val="10"/>
        <rFont val="Times New Roman"/>
        <family val="1"/>
      </rPr>
      <t>170 cuốn</t>
    </r>
    <r>
      <rPr>
        <sz val="10"/>
        <rFont val="Times New Roman"/>
        <family val="1"/>
      </rPr>
      <t>; 3.000 CTV (dự kiến) =</t>
    </r>
    <r>
      <rPr>
        <b/>
        <sz val="10"/>
        <rFont val="Times New Roman"/>
        <family val="1"/>
      </rPr>
      <t xml:space="preserve"> 3000 cuốn</t>
    </r>
  </si>
  <si>
    <t>Các hoạt động thanh tra, kiểm tra, giám sát và xử lý vi phạm các quy định về nghiêm cấm LCGTTN, xử lý nghiêm các trường hợp vi phạm theo quy định của pháp luật (Phối hợp thanh tra Sở Y tế) (công tác phí + thuê xe)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</si>
</sst>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_(* \(#,##0.00\);_(* &quot;-&quot;??_);_(@_)"/>
    <numFmt numFmtId="164" formatCode="_(* #,##0_);_(* \(#,##0\);_(* &quot;-&quot;??_);_(@_)"/>
    <numFmt numFmtId="165" formatCode="_(* #,##0.000_);_(* \(#,##0.000\);_(* &quot;-&quot;??_);_(@_)"/>
  </numFmts>
  <fonts count="32">
    <font>
      <sz val="11"/>
      <color theme="1"/>
      <name val="Calibri"/>
      <charset val="134"/>
      <scheme val="minor"/>
    </font>
    <font>
      <sz val="10"/>
      <name val="Times New Roman"/>
      <charset val="134"/>
    </font>
    <font>
      <b/>
      <sz val="10"/>
      <name val="Times New Roman"/>
      <charset val="134"/>
    </font>
    <font>
      <sz val="10"/>
      <color theme="1"/>
      <name val="Times New Roman"/>
      <charset val="134"/>
    </font>
    <font>
      <sz val="11"/>
      <color theme="1"/>
      <name val="Times New Roman"/>
      <charset val="134"/>
    </font>
    <font>
      <b/>
      <i/>
      <sz val="10"/>
      <name val="Times New Roman"/>
      <charset val="134"/>
    </font>
    <font>
      <b/>
      <sz val="10"/>
      <color theme="1"/>
      <name val="Times New Roman"/>
      <charset val="134"/>
    </font>
    <font>
      <sz val="11"/>
      <name val="Calibri"/>
      <charset val="134"/>
      <scheme val="minor"/>
    </font>
    <font>
      <i/>
      <sz val="11"/>
      <color theme="1"/>
      <name val="Calibri"/>
      <charset val="134"/>
      <scheme val="minor"/>
    </font>
    <font>
      <i/>
      <sz val="10"/>
      <name val="Times New Roman"/>
      <charset val="134"/>
    </font>
    <font>
      <b/>
      <sz val="16"/>
      <name val="Times New Roman"/>
      <charset val="134"/>
    </font>
    <font>
      <b/>
      <i/>
      <sz val="16"/>
      <name val="Times New Roman"/>
      <charset val="134"/>
    </font>
    <font>
      <b/>
      <sz val="10.5"/>
      <color rgb="FFFF0000"/>
      <name val="Times New Roman"/>
      <charset val="134"/>
    </font>
    <font>
      <b/>
      <sz val="10"/>
      <color rgb="FFFF0000"/>
      <name val="Times New Roman"/>
      <charset val="134"/>
    </font>
    <font>
      <sz val="10.5"/>
      <name val="Times New Roman"/>
      <charset val="134"/>
    </font>
    <font>
      <b/>
      <sz val="10.5"/>
      <name val="Times New Roman"/>
      <charset val="134"/>
    </font>
    <font>
      <i/>
      <sz val="10.5"/>
      <name val="Times New Roman"/>
      <charset val="134"/>
    </font>
    <font>
      <sz val="10"/>
      <color rgb="FFFF0000"/>
      <name val="Times New Roman"/>
      <charset val="134"/>
    </font>
    <font>
      <b/>
      <sz val="10"/>
      <color rgb="FFC00000"/>
      <name val="Times New Roman"/>
      <charset val="134"/>
    </font>
    <font>
      <sz val="10"/>
      <color rgb="FFC00000"/>
      <name val="Times New Roman"/>
      <charset val="134"/>
    </font>
    <font>
      <sz val="11"/>
      <color theme="1"/>
      <name val="Calibri"/>
      <charset val="134"/>
      <scheme val="minor"/>
    </font>
    <font>
      <sz val="12"/>
      <name val="Times New Roman"/>
      <family val="1"/>
    </font>
    <font>
      <i/>
      <sz val="12"/>
      <name val="Times New Roman"/>
      <family val="1"/>
    </font>
    <font>
      <b/>
      <sz val="12"/>
      <name val="Times New Roman"/>
      <family val="1"/>
    </font>
    <font>
      <b/>
      <i/>
      <sz val="12"/>
      <name val="Times New Roman"/>
      <family val="1"/>
    </font>
    <font>
      <sz val="10"/>
      <name val="Times New Roman"/>
      <family val="1"/>
    </font>
    <font>
      <b/>
      <sz val="10"/>
      <name val="Times New Roman"/>
      <family val="1"/>
    </font>
    <font>
      <i/>
      <sz val="10"/>
      <name val="Times New Roman"/>
      <family val="1"/>
    </font>
    <font>
      <b/>
      <sz val="10.5"/>
      <name val="Times New Roman"/>
      <family val="1"/>
    </font>
    <font>
      <b/>
      <i/>
      <sz val="10"/>
      <name val="Times New Roman"/>
      <family val="1"/>
    </font>
    <font>
      <sz val="10.5"/>
      <name val="Times New Roman"/>
      <family val="1"/>
    </font>
    <font>
      <i/>
      <sz val="10.5"/>
      <name val="Times New Roman"/>
      <family val="1"/>
    </font>
  </fonts>
  <fills count="4">
    <fill>
      <patternFill patternType="none"/>
    </fill>
    <fill>
      <patternFill patternType="gray125"/>
    </fill>
    <fill>
      <patternFill patternType="solid">
        <fgColor theme="0" tint="-0.14990691854609822"/>
        <bgColor indexed="64"/>
      </patternFill>
    </fill>
    <fill>
      <patternFill patternType="solid">
        <fgColor theme="0"/>
        <bgColor indexed="64"/>
      </patternFill>
    </fill>
  </fills>
  <borders count="6">
    <border>
      <left/>
      <right/>
      <top/>
      <bottom/>
      <diagonal/>
    </border>
    <border>
      <left/>
      <right/>
      <top style="hair">
        <color auto="1"/>
      </top>
      <bottom style="hair">
        <color auto="1"/>
      </bottom>
      <diagonal/>
    </border>
    <border>
      <left/>
      <right/>
      <top/>
      <bottom style="thin">
        <color auto="1"/>
      </bottom>
      <diagonal/>
    </border>
    <border>
      <left style="thin">
        <color auto="1"/>
      </left>
      <right style="thin">
        <color auto="1"/>
      </right>
      <top style="thin">
        <color auto="1"/>
      </top>
      <bottom style="thin">
        <color auto="1"/>
      </bottom>
      <diagonal/>
    </border>
    <border>
      <left/>
      <right/>
      <top/>
      <bottom style="hair">
        <color auto="1"/>
      </bottom>
      <diagonal/>
    </border>
    <border>
      <left style="thin">
        <color auto="1"/>
      </left>
      <right style="thin">
        <color auto="1"/>
      </right>
      <top/>
      <bottom/>
      <diagonal/>
    </border>
  </borders>
  <cellStyleXfs count="2">
    <xf numFmtId="0" fontId="0" fillId="0" borderId="0"/>
    <xf numFmtId="43" fontId="20" fillId="0" borderId="0" applyFont="0" applyFill="0" applyBorder="0" applyAlignment="0" applyProtection="0"/>
  </cellStyleXfs>
  <cellXfs count="165">
    <xf numFmtId="0" fontId="0" fillId="0" borderId="0" xfId="0"/>
    <xf numFmtId="0" fontId="1" fillId="0" borderId="0" xfId="0" applyFont="1" applyFill="1" applyAlignment="1">
      <alignment vertical="center"/>
    </xf>
    <xf numFmtId="0" fontId="2" fillId="2" borderId="1" xfId="0" applyFont="1" applyFill="1" applyBorder="1" applyAlignment="1">
      <alignment horizontal="center" vertical="center"/>
    </xf>
    <xf numFmtId="0" fontId="1" fillId="0" borderId="1" xfId="0" applyFont="1" applyFill="1" applyBorder="1" applyAlignment="1">
      <alignment horizontal="center" vertical="center"/>
    </xf>
    <xf numFmtId="0" fontId="0" fillId="0" borderId="0" xfId="0" applyFont="1" applyAlignment="1">
      <alignment vertical="center"/>
    </xf>
    <xf numFmtId="164" fontId="1" fillId="0" borderId="0" xfId="1" applyNumberFormat="1" applyFont="1" applyFill="1" applyAlignment="1">
      <alignment horizontal="left" vertical="center"/>
    </xf>
    <xf numFmtId="164" fontId="1" fillId="0" borderId="0" xfId="1" applyNumberFormat="1" applyFont="1" applyFill="1" applyAlignment="1">
      <alignment horizontal="center" vertical="center"/>
    </xf>
    <xf numFmtId="0" fontId="1" fillId="0" borderId="0" xfId="0" applyFont="1" applyFill="1" applyBorder="1" applyAlignment="1">
      <alignment vertical="center"/>
    </xf>
    <xf numFmtId="0" fontId="2" fillId="2" borderId="3" xfId="0" applyFont="1" applyFill="1" applyBorder="1" applyAlignment="1">
      <alignment horizontal="center" vertical="center"/>
    </xf>
    <xf numFmtId="0" fontId="2" fillId="2" borderId="3" xfId="0" applyFont="1" applyFill="1" applyBorder="1" applyAlignment="1">
      <alignment horizontal="center" vertical="center" wrapText="1"/>
    </xf>
    <xf numFmtId="164" fontId="2" fillId="2" borderId="3" xfId="1" applyNumberFormat="1" applyFont="1" applyFill="1" applyBorder="1" applyAlignment="1">
      <alignment horizontal="center" vertical="center"/>
    </xf>
    <xf numFmtId="0" fontId="1" fillId="0" borderId="3" xfId="0" applyFont="1" applyFill="1" applyBorder="1" applyAlignment="1">
      <alignment horizontal="center" vertical="center"/>
    </xf>
    <xf numFmtId="164" fontId="1" fillId="0" borderId="3" xfId="1" applyNumberFormat="1" applyFont="1" applyFill="1" applyBorder="1" applyAlignment="1">
      <alignment horizontal="left" vertical="center" wrapText="1"/>
    </xf>
    <xf numFmtId="164" fontId="1" fillId="0" borderId="3" xfId="1" applyNumberFormat="1" applyFont="1" applyFill="1" applyBorder="1" applyAlignment="1">
      <alignment horizontal="left" vertical="center"/>
    </xf>
    <xf numFmtId="0" fontId="1" fillId="0" borderId="3" xfId="0" applyFont="1" applyFill="1" applyBorder="1" applyAlignment="1">
      <alignment horizontal="left" vertical="center"/>
    </xf>
    <xf numFmtId="0" fontId="1" fillId="0" borderId="3" xfId="0" applyFont="1" applyFill="1" applyBorder="1" applyAlignment="1">
      <alignment horizontal="justify" vertical="center" wrapText="1"/>
    </xf>
    <xf numFmtId="0" fontId="3" fillId="0" borderId="3" xfId="0" applyFont="1" applyFill="1" applyBorder="1" applyAlignment="1">
      <alignment horizontal="justify" vertical="center" wrapText="1"/>
    </xf>
    <xf numFmtId="0" fontId="4" fillId="0" borderId="3" xfId="0" applyFont="1" applyBorder="1" applyAlignment="1">
      <alignment horizontal="center" vertical="center"/>
    </xf>
    <xf numFmtId="0" fontId="1" fillId="0" borderId="3" xfId="0" applyFont="1" applyFill="1" applyBorder="1" applyAlignment="1">
      <alignment vertical="center" wrapText="1"/>
    </xf>
    <xf numFmtId="0" fontId="2" fillId="0" borderId="1" xfId="0" applyFont="1" applyFill="1" applyBorder="1" applyAlignment="1">
      <alignment horizontal="center" vertical="center"/>
    </xf>
    <xf numFmtId="0" fontId="5" fillId="0" borderId="1" xfId="0" applyFont="1" applyFill="1" applyBorder="1" applyAlignment="1">
      <alignment horizontal="center" vertical="center"/>
    </xf>
    <xf numFmtId="0" fontId="6" fillId="0" borderId="1" xfId="0" applyFont="1" applyFill="1" applyBorder="1" applyAlignment="1">
      <alignment horizontal="center" vertical="center"/>
    </xf>
    <xf numFmtId="0" fontId="1" fillId="0" borderId="4" xfId="0" applyFont="1" applyFill="1" applyBorder="1" applyAlignment="1">
      <alignment horizontal="center" vertical="center"/>
    </xf>
    <xf numFmtId="0" fontId="6" fillId="0" borderId="0" xfId="0" applyFont="1" applyFill="1" applyAlignment="1">
      <alignment vertical="center"/>
    </xf>
    <xf numFmtId="0" fontId="2" fillId="0" borderId="0" xfId="0" applyFont="1" applyFill="1" applyAlignment="1">
      <alignment vertical="center"/>
    </xf>
    <xf numFmtId="0" fontId="7" fillId="0" borderId="0" xfId="0" applyFont="1" applyFill="1"/>
    <xf numFmtId="0" fontId="0" fillId="0" borderId="0" xfId="0" applyFill="1"/>
    <xf numFmtId="0" fontId="8" fillId="0" borderId="0" xfId="0" applyFont="1" applyFill="1" applyAlignment="1">
      <alignment horizontal="center"/>
    </xf>
    <xf numFmtId="0" fontId="0" fillId="0" borderId="0" xfId="0" applyFill="1" applyBorder="1"/>
    <xf numFmtId="0" fontId="10" fillId="0" borderId="2"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2" fillId="0" borderId="3" xfId="0" applyFont="1" applyFill="1" applyBorder="1" applyAlignment="1">
      <alignment horizontal="center" vertical="center"/>
    </xf>
    <xf numFmtId="0" fontId="2" fillId="0" borderId="3" xfId="0" applyFont="1" applyFill="1" applyBorder="1" applyAlignment="1">
      <alignment horizontal="center" vertical="center" wrapText="1"/>
    </xf>
    <xf numFmtId="3" fontId="2" fillId="0" borderId="3" xfId="0" applyNumberFormat="1" applyFont="1" applyFill="1" applyBorder="1" applyAlignment="1">
      <alignment horizontal="center" vertical="center" wrapText="1"/>
    </xf>
    <xf numFmtId="164" fontId="2" fillId="0" borderId="3" xfId="1" applyNumberFormat="1" applyFont="1" applyFill="1" applyBorder="1" applyAlignment="1">
      <alignment horizontal="center" vertical="center"/>
    </xf>
    <xf numFmtId="0" fontId="2" fillId="0" borderId="3" xfId="0" applyFont="1" applyFill="1" applyBorder="1" applyAlignment="1">
      <alignment vertical="center" wrapText="1"/>
    </xf>
    <xf numFmtId="3" fontId="1" fillId="0" borderId="3" xfId="0" applyNumberFormat="1" applyFont="1" applyFill="1" applyBorder="1" applyAlignment="1">
      <alignment horizontal="right" vertical="center"/>
    </xf>
    <xf numFmtId="164" fontId="1" fillId="0" borderId="3" xfId="1" applyNumberFormat="1" applyFont="1" applyFill="1" applyBorder="1" applyAlignment="1">
      <alignment horizontal="right" vertical="center"/>
    </xf>
    <xf numFmtId="164" fontId="2" fillId="0" borderId="3" xfId="1" applyNumberFormat="1" applyFont="1" applyFill="1" applyBorder="1" applyAlignment="1">
      <alignment horizontal="left" vertical="center"/>
    </xf>
    <xf numFmtId="164" fontId="9" fillId="0" borderId="3" xfId="1" applyNumberFormat="1" applyFont="1" applyFill="1" applyBorder="1" applyAlignment="1">
      <alignment horizontal="center" vertical="center"/>
    </xf>
    <xf numFmtId="164" fontId="2" fillId="0" borderId="3" xfId="1" applyNumberFormat="1" applyFont="1" applyFill="1" applyBorder="1" applyAlignment="1">
      <alignment horizontal="left" vertical="center" wrapText="1"/>
    </xf>
    <xf numFmtId="0" fontId="9" fillId="0" borderId="3" xfId="0" applyFont="1" applyFill="1" applyBorder="1" applyAlignment="1">
      <alignment horizontal="center" vertical="center"/>
    </xf>
    <xf numFmtId="164" fontId="12" fillId="0" borderId="3" xfId="1" applyNumberFormat="1" applyFont="1" applyFill="1" applyBorder="1" applyAlignment="1">
      <alignment horizontal="left" vertical="center" wrapText="1"/>
    </xf>
    <xf numFmtId="3" fontId="2" fillId="0" borderId="3" xfId="0" applyNumberFormat="1" applyFont="1" applyFill="1" applyBorder="1" applyAlignment="1">
      <alignment horizontal="right" vertical="center" wrapText="1"/>
    </xf>
    <xf numFmtId="164" fontId="2" fillId="0" borderId="3" xfId="1" applyNumberFormat="1" applyFont="1" applyFill="1" applyBorder="1" applyAlignment="1">
      <alignment horizontal="right" vertical="center"/>
    </xf>
    <xf numFmtId="164" fontId="13" fillId="3" borderId="3" xfId="1" applyNumberFormat="1" applyFont="1" applyFill="1" applyBorder="1" applyAlignment="1">
      <alignment horizontal="left" vertical="center"/>
    </xf>
    <xf numFmtId="164" fontId="13" fillId="3" borderId="3" xfId="1" applyNumberFormat="1" applyFont="1" applyFill="1" applyBorder="1" applyAlignment="1">
      <alignment horizontal="right" vertical="center" wrapText="1"/>
    </xf>
    <xf numFmtId="164" fontId="9" fillId="3" borderId="3" xfId="1" applyNumberFormat="1" applyFont="1" applyFill="1" applyBorder="1" applyAlignment="1">
      <alignment horizontal="center" vertical="center"/>
    </xf>
    <xf numFmtId="0" fontId="2" fillId="0" borderId="3" xfId="0" applyFont="1" applyFill="1" applyBorder="1" applyAlignment="1">
      <alignment horizontal="left" vertical="center"/>
    </xf>
    <xf numFmtId="0" fontId="13" fillId="0" borderId="3" xfId="0" applyFont="1" applyFill="1" applyBorder="1" applyAlignment="1">
      <alignment horizontal="left" vertical="center"/>
    </xf>
    <xf numFmtId="3" fontId="2" fillId="0" borderId="3" xfId="0" applyNumberFormat="1" applyFont="1" applyFill="1" applyBorder="1" applyAlignment="1">
      <alignment horizontal="right" vertical="center"/>
    </xf>
    <xf numFmtId="164" fontId="2" fillId="0" borderId="3" xfId="1" applyNumberFormat="1" applyFont="1" applyFill="1" applyBorder="1" applyAlignment="1">
      <alignment horizontal="right" vertical="center" wrapText="1"/>
    </xf>
    <xf numFmtId="0" fontId="5" fillId="0" borderId="0" xfId="0" applyFont="1" applyFill="1" applyBorder="1" applyAlignment="1">
      <alignment horizontal="left" vertical="center"/>
    </xf>
    <xf numFmtId="0" fontId="13" fillId="3" borderId="3" xfId="0" applyFont="1" applyFill="1" applyBorder="1" applyAlignment="1">
      <alignment horizontal="left" vertical="center"/>
    </xf>
    <xf numFmtId="164" fontId="14" fillId="3" borderId="3" xfId="1" applyNumberFormat="1" applyFont="1" applyFill="1" applyBorder="1" applyAlignment="1">
      <alignment horizontal="left" vertical="center" wrapText="1"/>
    </xf>
    <xf numFmtId="0" fontId="1" fillId="3" borderId="3" xfId="0" applyFont="1" applyFill="1" applyBorder="1" applyAlignment="1">
      <alignment horizontal="left" vertical="center"/>
    </xf>
    <xf numFmtId="164" fontId="15" fillId="0" borderId="3" xfId="1" applyNumberFormat="1" applyFont="1" applyFill="1" applyBorder="1" applyAlignment="1">
      <alignment horizontal="left" vertical="center" wrapText="1"/>
    </xf>
    <xf numFmtId="43" fontId="2" fillId="0" borderId="3" xfId="1" applyNumberFormat="1" applyFont="1" applyFill="1" applyBorder="1" applyAlignment="1">
      <alignment horizontal="right" vertical="center"/>
    </xf>
    <xf numFmtId="0" fontId="5" fillId="0" borderId="3" xfId="0" applyFont="1" applyFill="1" applyBorder="1" applyAlignment="1">
      <alignment horizontal="left" vertical="center"/>
    </xf>
    <xf numFmtId="164" fontId="5" fillId="0" borderId="3" xfId="1" applyNumberFormat="1" applyFont="1" applyFill="1" applyBorder="1" applyAlignment="1">
      <alignment horizontal="right" vertical="center"/>
    </xf>
    <xf numFmtId="3" fontId="5" fillId="0" borderId="3" xfId="0" applyNumberFormat="1" applyFont="1" applyFill="1" applyBorder="1" applyAlignment="1">
      <alignment horizontal="right" vertical="center"/>
    </xf>
    <xf numFmtId="0" fontId="2" fillId="0" borderId="3" xfId="0" applyFont="1" applyFill="1" applyBorder="1" applyAlignment="1">
      <alignment horizontal="justify" vertical="center" wrapText="1"/>
    </xf>
    <xf numFmtId="165" fontId="1" fillId="0" borderId="3" xfId="1" applyNumberFormat="1" applyFont="1" applyFill="1" applyBorder="1" applyAlignment="1">
      <alignment horizontal="right" vertical="center"/>
    </xf>
    <xf numFmtId="165" fontId="2" fillId="0" borderId="3" xfId="1" applyNumberFormat="1" applyFont="1" applyFill="1" applyBorder="1" applyAlignment="1">
      <alignment horizontal="right" vertical="center"/>
    </xf>
    <xf numFmtId="0" fontId="6" fillId="0" borderId="3" xfId="0" applyFont="1" applyFill="1" applyBorder="1" applyAlignment="1">
      <alignment horizontal="justify" vertical="center" wrapText="1"/>
    </xf>
    <xf numFmtId="0" fontId="5" fillId="0" borderId="3" xfId="0" applyFont="1" applyFill="1" applyBorder="1" applyAlignment="1">
      <alignment horizontal="center" vertical="center"/>
    </xf>
    <xf numFmtId="0" fontId="1" fillId="3" borderId="3" xfId="0" applyFont="1" applyFill="1" applyBorder="1" applyAlignment="1">
      <alignment horizontal="justify" vertical="center" wrapText="1"/>
    </xf>
    <xf numFmtId="164" fontId="16" fillId="0" borderId="3" xfId="1" applyNumberFormat="1" applyFont="1" applyFill="1" applyBorder="1" applyAlignment="1">
      <alignment horizontal="left" vertical="center" wrapText="1"/>
    </xf>
    <xf numFmtId="164" fontId="5" fillId="0" borderId="3" xfId="1" applyNumberFormat="1" applyFont="1" applyFill="1" applyBorder="1" applyAlignment="1">
      <alignment horizontal="left" vertical="center"/>
    </xf>
    <xf numFmtId="0" fontId="1" fillId="3" borderId="3" xfId="0" applyFont="1" applyFill="1" applyBorder="1" applyAlignment="1">
      <alignment vertical="center" wrapText="1"/>
    </xf>
    <xf numFmtId="164" fontId="14" fillId="0" borderId="3" xfId="1" applyNumberFormat="1" applyFont="1" applyFill="1" applyBorder="1" applyAlignment="1">
      <alignment horizontal="left" vertical="center" wrapText="1"/>
    </xf>
    <xf numFmtId="0" fontId="6" fillId="0" borderId="3" xfId="0" applyFont="1" applyFill="1" applyBorder="1" applyAlignment="1">
      <alignment horizontal="center" vertical="center"/>
    </xf>
    <xf numFmtId="0" fontId="13" fillId="0" borderId="3" xfId="0" applyFont="1" applyFill="1" applyBorder="1" applyAlignment="1">
      <alignment vertical="center" wrapText="1"/>
    </xf>
    <xf numFmtId="3" fontId="6" fillId="0" borderId="3" xfId="0" applyNumberFormat="1" applyFont="1" applyFill="1" applyBorder="1" applyAlignment="1">
      <alignment horizontal="right" vertical="center"/>
    </xf>
    <xf numFmtId="164" fontId="6" fillId="0" borderId="3" xfId="1" applyNumberFormat="1" applyFont="1" applyFill="1" applyBorder="1" applyAlignment="1">
      <alignment horizontal="right" vertical="center"/>
    </xf>
    <xf numFmtId="164" fontId="1" fillId="0" borderId="3" xfId="1" applyNumberFormat="1" applyFont="1" applyFill="1" applyBorder="1" applyAlignment="1">
      <alignment vertical="center"/>
    </xf>
    <xf numFmtId="3" fontId="9" fillId="0" borderId="3" xfId="0" applyNumberFormat="1" applyFont="1" applyFill="1" applyBorder="1" applyAlignment="1">
      <alignment horizontal="right" vertical="center"/>
    </xf>
    <xf numFmtId="164" fontId="9" fillId="0" borderId="3" xfId="1" applyNumberFormat="1" applyFont="1" applyFill="1" applyBorder="1" applyAlignment="1">
      <alignment horizontal="right" vertical="center"/>
    </xf>
    <xf numFmtId="164" fontId="9" fillId="0" borderId="3" xfId="1" applyNumberFormat="1" applyFont="1" applyFill="1" applyBorder="1" applyAlignment="1">
      <alignment horizontal="left" vertical="center"/>
    </xf>
    <xf numFmtId="164" fontId="5" fillId="0" borderId="3" xfId="1" applyNumberFormat="1" applyFont="1" applyFill="1" applyBorder="1" applyAlignment="1">
      <alignment horizontal="right" vertical="center" wrapText="1"/>
    </xf>
    <xf numFmtId="164" fontId="17" fillId="0" borderId="3" xfId="1" applyNumberFormat="1" applyFont="1" applyFill="1" applyBorder="1" applyAlignment="1">
      <alignment horizontal="right" vertical="center"/>
    </xf>
    <xf numFmtId="3" fontId="17" fillId="0" borderId="3" xfId="0" applyNumberFormat="1" applyFont="1" applyFill="1" applyBorder="1" applyAlignment="1">
      <alignment horizontal="right" vertical="center"/>
    </xf>
    <xf numFmtId="3" fontId="9" fillId="0" borderId="3" xfId="0" applyNumberFormat="1" applyFont="1" applyFill="1" applyBorder="1" applyAlignment="1">
      <alignment horizontal="center" vertical="center"/>
    </xf>
    <xf numFmtId="0" fontId="1" fillId="0" borderId="3" xfId="0" applyFont="1" applyFill="1" applyBorder="1" applyAlignment="1">
      <alignment horizontal="left" vertical="center" wrapText="1"/>
    </xf>
    <xf numFmtId="0" fontId="2" fillId="0" borderId="5" xfId="0" applyFont="1" applyFill="1" applyBorder="1" applyAlignment="1">
      <alignment horizontal="left" vertical="center"/>
    </xf>
    <xf numFmtId="0" fontId="6" fillId="0" borderId="3" xfId="0" applyFont="1" applyFill="1" applyBorder="1" applyAlignment="1">
      <alignment vertical="center"/>
    </xf>
    <xf numFmtId="164" fontId="6" fillId="0" borderId="3" xfId="1" applyNumberFormat="1" applyFont="1" applyFill="1" applyBorder="1" applyAlignment="1">
      <alignment vertical="center"/>
    </xf>
    <xf numFmtId="164" fontId="6" fillId="0" borderId="3" xfId="0" applyNumberFormat="1" applyFont="1" applyFill="1" applyBorder="1" applyAlignment="1">
      <alignment vertical="center"/>
    </xf>
    <xf numFmtId="0" fontId="2" fillId="0" borderId="3" xfId="0" applyFont="1" applyFill="1" applyBorder="1" applyAlignment="1">
      <alignment vertical="center"/>
    </xf>
    <xf numFmtId="164" fontId="2" fillId="0" borderId="3" xfId="1" applyNumberFormat="1" applyFont="1" applyFill="1" applyBorder="1" applyAlignment="1">
      <alignment vertical="center"/>
    </xf>
    <xf numFmtId="164" fontId="2" fillId="0" borderId="3" xfId="0" applyNumberFormat="1" applyFont="1" applyFill="1" applyBorder="1" applyAlignment="1">
      <alignment vertical="center"/>
    </xf>
    <xf numFmtId="0" fontId="7" fillId="0" borderId="3" xfId="0" applyFont="1" applyFill="1" applyBorder="1"/>
    <xf numFmtId="43" fontId="1" fillId="0" borderId="3" xfId="1" applyFont="1" applyFill="1" applyBorder="1" applyAlignment="1">
      <alignment horizontal="right" vertical="center"/>
    </xf>
    <xf numFmtId="164" fontId="1" fillId="0" borderId="3" xfId="1" applyNumberFormat="1" applyFont="1" applyFill="1" applyBorder="1" applyAlignment="1">
      <alignment horizontal="center" vertical="center"/>
    </xf>
    <xf numFmtId="0" fontId="2" fillId="0" borderId="0" xfId="0" applyFont="1" applyFill="1" applyBorder="1" applyAlignment="1">
      <alignment horizontal="center" vertical="center"/>
    </xf>
    <xf numFmtId="0" fontId="5" fillId="0" borderId="0" xfId="0" applyFont="1" applyFill="1" applyBorder="1" applyAlignment="1">
      <alignment horizontal="center" vertical="center"/>
    </xf>
    <xf numFmtId="0" fontId="6" fillId="0" borderId="0" xfId="0" applyFont="1" applyFill="1" applyBorder="1" applyAlignment="1">
      <alignment horizontal="center" vertical="center"/>
    </xf>
    <xf numFmtId="0" fontId="1" fillId="0" borderId="0" xfId="0" applyFont="1" applyFill="1" applyBorder="1" applyAlignment="1">
      <alignment horizontal="center" vertical="center"/>
    </xf>
    <xf numFmtId="164" fontId="6" fillId="0" borderId="0" xfId="1" applyNumberFormat="1" applyFont="1" applyFill="1" applyBorder="1" applyAlignment="1">
      <alignment vertical="center"/>
    </xf>
    <xf numFmtId="0" fontId="6" fillId="0" borderId="0" xfId="0" applyFont="1" applyFill="1" applyBorder="1" applyAlignment="1">
      <alignment vertical="center"/>
    </xf>
    <xf numFmtId="164" fontId="1" fillId="0" borderId="0" xfId="1" applyNumberFormat="1" applyFont="1" applyFill="1" applyBorder="1" applyAlignment="1">
      <alignment horizontal="center" vertical="center"/>
    </xf>
    <xf numFmtId="0" fontId="1" fillId="0" borderId="3" xfId="0" quotePrefix="1" applyFont="1" applyFill="1" applyBorder="1" applyAlignment="1">
      <alignment horizontal="center" vertical="center"/>
    </xf>
    <xf numFmtId="0" fontId="21" fillId="0" borderId="0" xfId="0" applyFont="1" applyFill="1" applyAlignment="1">
      <alignment horizontal="left" vertical="center"/>
    </xf>
    <xf numFmtId="164" fontId="21" fillId="0" borderId="0" xfId="1" applyNumberFormat="1" applyFont="1" applyFill="1" applyAlignment="1">
      <alignment horizontal="right" vertical="center"/>
    </xf>
    <xf numFmtId="0" fontId="21" fillId="0" borderId="0" xfId="0" applyFont="1" applyFill="1" applyAlignment="1">
      <alignment horizontal="right" vertical="center"/>
    </xf>
    <xf numFmtId="164" fontId="21" fillId="0" borderId="0" xfId="1" applyNumberFormat="1" applyFont="1" applyFill="1" applyAlignment="1">
      <alignment horizontal="left" vertical="center"/>
    </xf>
    <xf numFmtId="164" fontId="22" fillId="0" borderId="0" xfId="1" applyNumberFormat="1" applyFont="1" applyFill="1" applyAlignment="1">
      <alignment horizontal="center" vertical="center"/>
    </xf>
    <xf numFmtId="0" fontId="21" fillId="0" borderId="0" xfId="0" applyFont="1" applyFill="1" applyAlignment="1">
      <alignment vertical="center"/>
    </xf>
    <xf numFmtId="0" fontId="23" fillId="0" borderId="0" xfId="0" applyFont="1" applyFill="1" applyAlignment="1">
      <alignment horizontal="left" vertical="center"/>
    </xf>
    <xf numFmtId="0" fontId="25" fillId="0" borderId="3" xfId="0" applyFont="1" applyFill="1" applyBorder="1" applyAlignment="1">
      <alignment horizontal="justify" vertical="center" wrapText="1"/>
    </xf>
    <xf numFmtId="0" fontId="21" fillId="0" borderId="0" xfId="0" applyFont="1" applyFill="1" applyAlignment="1">
      <alignment horizontal="center" vertical="center"/>
    </xf>
    <xf numFmtId="0" fontId="23" fillId="0" borderId="0" xfId="0" applyFont="1" applyFill="1" applyAlignment="1">
      <alignment horizontal="center" vertical="center"/>
    </xf>
    <xf numFmtId="0" fontId="23" fillId="0" borderId="0" xfId="0" applyFont="1" applyFill="1" applyBorder="1" applyAlignment="1">
      <alignment horizontal="center" vertical="center" wrapText="1"/>
    </xf>
    <xf numFmtId="0" fontId="24" fillId="0" borderId="0" xfId="0" applyFont="1" applyFill="1" applyBorder="1" applyAlignment="1">
      <alignment horizontal="center" vertical="center" wrapText="1"/>
    </xf>
    <xf numFmtId="0" fontId="2" fillId="0" borderId="0" xfId="0" applyFont="1" applyFill="1" applyAlignment="1">
      <alignment horizontal="left" vertical="center"/>
    </xf>
    <xf numFmtId="0" fontId="26" fillId="0" borderId="3" xfId="0" applyFont="1" applyFill="1" applyBorder="1" applyAlignment="1">
      <alignment horizontal="center" vertical="center"/>
    </xf>
    <xf numFmtId="0" fontId="26" fillId="0" borderId="3" xfId="0" applyFont="1" applyFill="1" applyBorder="1" applyAlignment="1">
      <alignment horizontal="center" vertical="center" wrapText="1"/>
    </xf>
    <xf numFmtId="3" fontId="26" fillId="0" borderId="3" xfId="0" applyNumberFormat="1" applyFont="1" applyFill="1" applyBorder="1" applyAlignment="1">
      <alignment horizontal="center" vertical="center" wrapText="1"/>
    </xf>
    <xf numFmtId="164" fontId="26" fillId="0" borderId="3" xfId="1" applyNumberFormat="1" applyFont="1" applyFill="1" applyBorder="1" applyAlignment="1">
      <alignment horizontal="center" vertical="center"/>
    </xf>
    <xf numFmtId="0" fontId="26" fillId="0" borderId="3" xfId="0" applyFont="1" applyFill="1" applyBorder="1" applyAlignment="1">
      <alignment vertical="center" wrapText="1"/>
    </xf>
    <xf numFmtId="0" fontId="25" fillId="0" borderId="3" xfId="0" applyFont="1" applyFill="1" applyBorder="1" applyAlignment="1">
      <alignment horizontal="left" vertical="center"/>
    </xf>
    <xf numFmtId="3" fontId="25" fillId="0" borderId="3" xfId="0" applyNumberFormat="1" applyFont="1" applyFill="1" applyBorder="1" applyAlignment="1">
      <alignment horizontal="right" vertical="center"/>
    </xf>
    <xf numFmtId="164" fontId="25" fillId="0" borderId="3" xfId="1" applyNumberFormat="1" applyFont="1" applyFill="1" applyBorder="1" applyAlignment="1">
      <alignment horizontal="right" vertical="center"/>
    </xf>
    <xf numFmtId="164" fontId="26" fillId="0" borderId="3" xfId="1" applyNumberFormat="1" applyFont="1" applyFill="1" applyBorder="1" applyAlignment="1">
      <alignment horizontal="left" vertical="center"/>
    </xf>
    <xf numFmtId="164" fontId="27" fillId="0" borderId="3" xfId="1" applyNumberFormat="1" applyFont="1" applyFill="1" applyBorder="1" applyAlignment="1">
      <alignment horizontal="center" vertical="center"/>
    </xf>
    <xf numFmtId="164" fontId="26" fillId="0" borderId="3" xfId="1" applyNumberFormat="1" applyFont="1" applyFill="1" applyBorder="1" applyAlignment="1">
      <alignment horizontal="left" vertical="center" wrapText="1"/>
    </xf>
    <xf numFmtId="0" fontId="26" fillId="0" borderId="1" xfId="0" applyFont="1" applyFill="1" applyBorder="1" applyAlignment="1">
      <alignment horizontal="center" vertical="center"/>
    </xf>
    <xf numFmtId="0" fontId="27" fillId="0" borderId="3" xfId="0" applyFont="1" applyFill="1" applyBorder="1" applyAlignment="1">
      <alignment horizontal="center" vertical="center"/>
    </xf>
    <xf numFmtId="164" fontId="28" fillId="0" borderId="3" xfId="1" applyNumberFormat="1" applyFont="1" applyFill="1" applyBorder="1" applyAlignment="1">
      <alignment horizontal="left" vertical="center" wrapText="1"/>
    </xf>
    <xf numFmtId="3" fontId="26" fillId="0" borderId="3" xfId="0" applyNumberFormat="1" applyFont="1" applyFill="1" applyBorder="1" applyAlignment="1">
      <alignment horizontal="right" vertical="center" wrapText="1"/>
    </xf>
    <xf numFmtId="164" fontId="26" fillId="0" borderId="3" xfId="1" applyNumberFormat="1" applyFont="1" applyFill="1" applyBorder="1" applyAlignment="1">
      <alignment horizontal="right" vertical="center"/>
    </xf>
    <xf numFmtId="164" fontId="26" fillId="3" borderId="3" xfId="1" applyNumberFormat="1" applyFont="1" applyFill="1" applyBorder="1" applyAlignment="1">
      <alignment horizontal="left" vertical="center"/>
    </xf>
    <xf numFmtId="164" fontId="26" fillId="3" borderId="3" xfId="1" applyNumberFormat="1" applyFont="1" applyFill="1" applyBorder="1" applyAlignment="1">
      <alignment horizontal="right" vertical="center" wrapText="1"/>
    </xf>
    <xf numFmtId="164" fontId="27" fillId="3" borderId="3" xfId="1" applyNumberFormat="1" applyFont="1" applyFill="1" applyBorder="1" applyAlignment="1">
      <alignment horizontal="center" vertical="center"/>
    </xf>
    <xf numFmtId="0" fontId="26" fillId="0" borderId="3" xfId="0" applyFont="1" applyFill="1" applyBorder="1" applyAlignment="1">
      <alignment horizontal="left" vertical="center"/>
    </xf>
    <xf numFmtId="3" fontId="26" fillId="0" borderId="3" xfId="0" applyNumberFormat="1" applyFont="1" applyFill="1" applyBorder="1" applyAlignment="1">
      <alignment horizontal="right" vertical="center"/>
    </xf>
    <xf numFmtId="164" fontId="26" fillId="0" borderId="3" xfId="1" applyNumberFormat="1" applyFont="1" applyFill="1" applyBorder="1" applyAlignment="1">
      <alignment horizontal="right" vertical="center" wrapText="1"/>
    </xf>
    <xf numFmtId="0" fontId="29" fillId="0" borderId="0" xfId="0" applyFont="1" applyFill="1" applyBorder="1" applyAlignment="1">
      <alignment horizontal="left" vertical="center"/>
    </xf>
    <xf numFmtId="0" fontId="26" fillId="3" borderId="3" xfId="0" applyFont="1" applyFill="1" applyBorder="1" applyAlignment="1">
      <alignment horizontal="left" vertical="center"/>
    </xf>
    <xf numFmtId="0" fontId="25" fillId="0" borderId="3" xfId="0" applyFont="1" applyFill="1" applyBorder="1" applyAlignment="1">
      <alignment vertical="center" wrapText="1"/>
    </xf>
    <xf numFmtId="164" fontId="30" fillId="3" borderId="3" xfId="1" applyNumberFormat="1" applyFont="1" applyFill="1" applyBorder="1" applyAlignment="1">
      <alignment horizontal="left" vertical="center" wrapText="1"/>
    </xf>
    <xf numFmtId="164" fontId="25" fillId="0" borderId="3" xfId="1" applyNumberFormat="1" applyFont="1" applyFill="1" applyBorder="1" applyAlignment="1">
      <alignment horizontal="left" vertical="center"/>
    </xf>
    <xf numFmtId="0" fontId="25" fillId="3" borderId="3" xfId="0" applyFont="1" applyFill="1" applyBorder="1" applyAlignment="1">
      <alignment horizontal="left" vertical="center"/>
    </xf>
    <xf numFmtId="43" fontId="26" fillId="0" borderId="3" xfId="1" applyNumberFormat="1" applyFont="1" applyFill="1" applyBorder="1" applyAlignment="1">
      <alignment horizontal="right" vertical="center"/>
    </xf>
    <xf numFmtId="0" fontId="29" fillId="0" borderId="3" xfId="0" applyFont="1" applyFill="1" applyBorder="1" applyAlignment="1">
      <alignment horizontal="left" vertical="center"/>
    </xf>
    <xf numFmtId="164" fontId="29" fillId="0" borderId="3" xfId="1" applyNumberFormat="1" applyFont="1" applyFill="1" applyBorder="1" applyAlignment="1">
      <alignment horizontal="right" vertical="center"/>
    </xf>
    <xf numFmtId="3" fontId="29" fillId="0" borderId="3" xfId="0" applyNumberFormat="1" applyFont="1" applyFill="1" applyBorder="1" applyAlignment="1">
      <alignment horizontal="right" vertical="center"/>
    </xf>
    <xf numFmtId="0" fontId="25" fillId="0" borderId="3" xfId="0" quotePrefix="1" applyFont="1" applyFill="1" applyBorder="1" applyAlignment="1">
      <alignment horizontal="center" vertical="center"/>
    </xf>
    <xf numFmtId="0" fontId="26" fillId="0" borderId="3" xfId="0" applyFont="1" applyFill="1" applyBorder="1" applyAlignment="1">
      <alignment horizontal="justify" vertical="center" wrapText="1"/>
    </xf>
    <xf numFmtId="165" fontId="25" fillId="0" borderId="3" xfId="1" applyNumberFormat="1" applyFont="1" applyFill="1" applyBorder="1" applyAlignment="1">
      <alignment horizontal="right" vertical="center"/>
    </xf>
    <xf numFmtId="0" fontId="25" fillId="0" borderId="3" xfId="0" applyFont="1" applyFill="1" applyBorder="1" applyAlignment="1">
      <alignment horizontal="center" vertical="center"/>
    </xf>
    <xf numFmtId="165" fontId="26" fillId="0" borderId="3" xfId="1" applyNumberFormat="1" applyFont="1" applyFill="1" applyBorder="1" applyAlignment="1">
      <alignment horizontal="right" vertical="center"/>
    </xf>
    <xf numFmtId="0" fontId="29" fillId="0" borderId="3" xfId="0" applyFont="1" applyFill="1" applyBorder="1" applyAlignment="1">
      <alignment horizontal="center" vertical="center"/>
    </xf>
    <xf numFmtId="0" fontId="25" fillId="3" borderId="3" xfId="0" applyFont="1" applyFill="1" applyBorder="1" applyAlignment="1">
      <alignment horizontal="justify" vertical="center" wrapText="1"/>
    </xf>
    <xf numFmtId="164" fontId="31" fillId="0" borderId="3" xfId="1" applyNumberFormat="1" applyFont="1" applyFill="1" applyBorder="1" applyAlignment="1">
      <alignment horizontal="left" vertical="center" wrapText="1"/>
    </xf>
    <xf numFmtId="164" fontId="29" fillId="0" borderId="3" xfId="1" applyNumberFormat="1" applyFont="1" applyFill="1" applyBorder="1" applyAlignment="1">
      <alignment horizontal="left" vertical="center"/>
    </xf>
    <xf numFmtId="0" fontId="25" fillId="3" borderId="3" xfId="0" applyFont="1" applyFill="1" applyBorder="1" applyAlignment="1">
      <alignment vertical="center" wrapText="1"/>
    </xf>
    <xf numFmtId="164" fontId="30" fillId="0" borderId="3" xfId="1" applyNumberFormat="1" applyFont="1" applyFill="1" applyBorder="1" applyAlignment="1">
      <alignment horizontal="left" vertical="center" wrapText="1"/>
    </xf>
    <xf numFmtId="164" fontId="25" fillId="0" borderId="3" xfId="1" applyNumberFormat="1" applyFont="1" applyFill="1" applyBorder="1" applyAlignment="1">
      <alignment vertical="center"/>
    </xf>
    <xf numFmtId="3" fontId="27" fillId="0" borderId="3" xfId="0" applyNumberFormat="1" applyFont="1" applyFill="1" applyBorder="1" applyAlignment="1">
      <alignment horizontal="right" vertical="center"/>
    </xf>
    <xf numFmtId="164" fontId="27" fillId="0" borderId="3" xfId="1" applyNumberFormat="1" applyFont="1" applyFill="1" applyBorder="1" applyAlignment="1">
      <alignment horizontal="right" vertical="center"/>
    </xf>
    <xf numFmtId="164" fontId="27" fillId="0" borderId="3" xfId="1" applyNumberFormat="1" applyFont="1" applyFill="1" applyBorder="1" applyAlignment="1">
      <alignment horizontal="left" vertical="center"/>
    </xf>
    <xf numFmtId="164" fontId="29" fillId="0" borderId="3" xfId="1" applyNumberFormat="1" applyFont="1" applyFill="1" applyBorder="1" applyAlignment="1">
      <alignment horizontal="right" vertical="center" wrapText="1"/>
    </xf>
    <xf numFmtId="3" fontId="27" fillId="0" borderId="3" xfId="0" applyNumberFormat="1" applyFont="1" applyFill="1" applyBorder="1" applyAlignment="1">
      <alignment horizontal="center" vertical="center"/>
    </xf>
    <xf numFmtId="0" fontId="25" fillId="0" borderId="3" xfId="0" applyFont="1" applyFill="1" applyBorder="1" applyAlignment="1">
      <alignment horizontal="left" vertical="center"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7"/>
  <sheetViews>
    <sheetView tabSelected="1" workbookViewId="0">
      <selection activeCell="C37" sqref="A5:H47"/>
    </sheetView>
  </sheetViews>
  <sheetFormatPr defaultColWidth="9.140625" defaultRowHeight="15"/>
  <cols>
    <col min="1" max="1" width="4.85546875" style="26" customWidth="1"/>
    <col min="2" max="2" width="68.7109375" style="26" customWidth="1"/>
    <col min="3" max="3" width="29.42578125" style="26" customWidth="1"/>
    <col min="4" max="4" width="12.28515625" style="26" hidden="1" customWidth="1"/>
    <col min="5" max="5" width="9.140625" style="26" hidden="1" customWidth="1"/>
    <col min="6" max="6" width="13.7109375" style="26" customWidth="1"/>
    <col min="7" max="7" width="13.85546875" style="26" customWidth="1"/>
    <col min="8" max="8" width="9.140625" style="27"/>
    <col min="9" max="16384" width="9.140625" style="26"/>
  </cols>
  <sheetData>
    <row r="1" spans="1:8" s="1" customFormat="1" ht="15.75">
      <c r="A1" s="110" t="s">
        <v>108</v>
      </c>
      <c r="B1" s="110"/>
      <c r="C1" s="102"/>
      <c r="D1" s="103"/>
      <c r="E1" s="104"/>
      <c r="F1" s="105"/>
      <c r="G1" s="105"/>
      <c r="H1" s="106"/>
    </row>
    <row r="2" spans="1:8" s="1" customFormat="1" ht="15.75">
      <c r="A2" s="111" t="s">
        <v>109</v>
      </c>
      <c r="B2" s="111"/>
      <c r="C2" s="108"/>
      <c r="D2" s="103"/>
      <c r="E2" s="104"/>
      <c r="F2" s="105"/>
      <c r="G2" s="105"/>
      <c r="H2" s="106"/>
    </row>
    <row r="3" spans="1:8" s="1" customFormat="1" ht="39" customHeight="1">
      <c r="A3" s="112" t="s">
        <v>113</v>
      </c>
      <c r="B3" s="112"/>
      <c r="C3" s="112"/>
      <c r="D3" s="112"/>
      <c r="E3" s="112"/>
      <c r="F3" s="112"/>
      <c r="G3" s="112"/>
      <c r="H3" s="113"/>
    </row>
    <row r="4" spans="1:8" s="1" customFormat="1" ht="5.0999999999999996" customHeight="1">
      <c r="A4" s="29"/>
      <c r="B4" s="29"/>
      <c r="C4" s="29"/>
      <c r="D4" s="29"/>
      <c r="E4" s="29"/>
      <c r="F4" s="29"/>
      <c r="G4" s="29"/>
      <c r="H4" s="30"/>
    </row>
    <row r="5" spans="1:8" s="19" customFormat="1" ht="27.95" customHeight="1">
      <c r="A5" s="115" t="s">
        <v>0</v>
      </c>
      <c r="B5" s="116" t="s">
        <v>1</v>
      </c>
      <c r="C5" s="115" t="s">
        <v>2</v>
      </c>
      <c r="D5" s="117" t="s">
        <v>3</v>
      </c>
      <c r="E5" s="118" t="s">
        <v>4</v>
      </c>
      <c r="F5" s="118" t="s">
        <v>5</v>
      </c>
      <c r="G5" s="118" t="s">
        <v>6</v>
      </c>
      <c r="H5" s="118" t="s">
        <v>7</v>
      </c>
    </row>
    <row r="6" spans="1:8" s="19" customFormat="1" ht="31.5" customHeight="1">
      <c r="A6" s="115"/>
      <c r="B6" s="119" t="s">
        <v>8</v>
      </c>
      <c r="C6" s="120"/>
      <c r="D6" s="121"/>
      <c r="E6" s="122"/>
      <c r="F6" s="123">
        <f>F7+F17+F24+F25+F30+F36+F41+F43</f>
        <v>1266683.46</v>
      </c>
      <c r="G6" s="123">
        <f>G7+G17+G24+G25+G30+G36+G41+G43</f>
        <v>1266683.46</v>
      </c>
      <c r="H6" s="124"/>
    </row>
    <row r="7" spans="1:8" s="19" customFormat="1" ht="24" customHeight="1">
      <c r="A7" s="115">
        <v>1</v>
      </c>
      <c r="B7" s="125" t="s">
        <v>9</v>
      </c>
      <c r="C7" s="126"/>
      <c r="D7" s="115"/>
      <c r="E7" s="115"/>
      <c r="F7" s="123">
        <f>F8+F9+F10</f>
        <v>384000</v>
      </c>
      <c r="G7" s="123">
        <f>G8+G9+G10</f>
        <v>384000</v>
      </c>
      <c r="H7" s="127"/>
    </row>
    <row r="8" spans="1:8" s="19" customFormat="1" ht="39.950000000000003" customHeight="1">
      <c r="A8" s="115" t="s">
        <v>10</v>
      </c>
      <c r="B8" s="125" t="s">
        <v>11</v>
      </c>
      <c r="C8" s="128" t="s">
        <v>12</v>
      </c>
      <c r="D8" s="129"/>
      <c r="E8" s="130"/>
      <c r="F8" s="131">
        <v>75000</v>
      </c>
      <c r="G8" s="132">
        <f>SUM(F8:F8)</f>
        <v>75000</v>
      </c>
      <c r="H8" s="133" t="s">
        <v>13</v>
      </c>
    </row>
    <row r="9" spans="1:8" s="19" customFormat="1" ht="20.100000000000001" customHeight="1">
      <c r="A9" s="115" t="s">
        <v>14</v>
      </c>
      <c r="B9" s="134" t="s">
        <v>15</v>
      </c>
      <c r="C9" s="134" t="s">
        <v>16</v>
      </c>
      <c r="D9" s="135">
        <v>11</v>
      </c>
      <c r="E9" s="130">
        <v>5000</v>
      </c>
      <c r="F9" s="123">
        <f>+E9*D9</f>
        <v>55000</v>
      </c>
      <c r="G9" s="136">
        <f>SUM(F9:F9)</f>
        <v>55000</v>
      </c>
      <c r="H9" s="124" t="s">
        <v>17</v>
      </c>
    </row>
    <row r="10" spans="1:8" s="19" customFormat="1" ht="20.100000000000001" customHeight="1">
      <c r="A10" s="115" t="s">
        <v>18</v>
      </c>
      <c r="B10" s="134" t="s">
        <v>19</v>
      </c>
      <c r="C10" s="126"/>
      <c r="D10" s="135"/>
      <c r="E10" s="130"/>
      <c r="F10" s="136">
        <f>+F11+F14</f>
        <v>254000</v>
      </c>
      <c r="G10" s="136">
        <f>+G11+G14</f>
        <v>254000</v>
      </c>
      <c r="H10" s="124"/>
    </row>
    <row r="11" spans="1:8" s="19" customFormat="1" ht="20.100000000000001" customHeight="1">
      <c r="A11" s="115"/>
      <c r="B11" s="137" t="s">
        <v>20</v>
      </c>
      <c r="C11" s="138" t="s">
        <v>21</v>
      </c>
      <c r="D11" s="135"/>
      <c r="E11" s="130"/>
      <c r="F11" s="136">
        <f>SUM(F12:F13)*2*11</f>
        <v>33000</v>
      </c>
      <c r="G11" s="136">
        <f>SUM(G12:G13)*2*11</f>
        <v>33000</v>
      </c>
      <c r="H11" s="124"/>
    </row>
    <row r="12" spans="1:8" s="19" customFormat="1" ht="20.100000000000001" customHeight="1">
      <c r="A12" s="115"/>
      <c r="B12" s="139" t="s">
        <v>22</v>
      </c>
      <c r="C12" s="140" t="s">
        <v>23</v>
      </c>
      <c r="D12" s="121">
        <v>50</v>
      </c>
      <c r="E12" s="122">
        <v>20</v>
      </c>
      <c r="F12" s="141">
        <f>+E12*D12</f>
        <v>1000</v>
      </c>
      <c r="G12" s="136">
        <f>SUM(F12:F12)</f>
        <v>1000</v>
      </c>
      <c r="H12" s="124"/>
    </row>
    <row r="13" spans="1:8" s="19" customFormat="1" ht="20.100000000000001" customHeight="1">
      <c r="A13" s="115"/>
      <c r="B13" s="139" t="s">
        <v>24</v>
      </c>
      <c r="C13" s="142" t="s">
        <v>25</v>
      </c>
      <c r="D13" s="121">
        <v>1</v>
      </c>
      <c r="E13" s="122">
        <v>500</v>
      </c>
      <c r="F13" s="141">
        <f>+E13*D13</f>
        <v>500</v>
      </c>
      <c r="G13" s="136">
        <f>SUM(F13:F13)</f>
        <v>500</v>
      </c>
      <c r="H13" s="124"/>
    </row>
    <row r="14" spans="1:8" s="19" customFormat="1" ht="20.100000000000001" customHeight="1">
      <c r="A14" s="115"/>
      <c r="B14" s="137" t="s">
        <v>26</v>
      </c>
      <c r="C14" s="138" t="s">
        <v>27</v>
      </c>
      <c r="D14" s="135"/>
      <c r="E14" s="130"/>
      <c r="F14" s="136">
        <f>SUM(F15:F16)*170</f>
        <v>221000</v>
      </c>
      <c r="G14" s="136">
        <f>SUM(G15:G16)*170</f>
        <v>221000</v>
      </c>
      <c r="H14" s="124"/>
    </row>
    <row r="15" spans="1:8" s="19" customFormat="1" ht="20.100000000000001" customHeight="1">
      <c r="A15" s="115"/>
      <c r="B15" s="139" t="s">
        <v>22</v>
      </c>
      <c r="C15" s="140" t="s">
        <v>23</v>
      </c>
      <c r="D15" s="121">
        <v>50</v>
      </c>
      <c r="E15" s="122">
        <v>20</v>
      </c>
      <c r="F15" s="141">
        <f>+E15*D15</f>
        <v>1000</v>
      </c>
      <c r="G15" s="136">
        <f>SUM(F15:F15)</f>
        <v>1000</v>
      </c>
      <c r="H15" s="124"/>
    </row>
    <row r="16" spans="1:8" s="19" customFormat="1" ht="20.100000000000001" customHeight="1">
      <c r="A16" s="115"/>
      <c r="B16" s="139" t="s">
        <v>24</v>
      </c>
      <c r="C16" s="142" t="s">
        <v>28</v>
      </c>
      <c r="D16" s="121">
        <v>1</v>
      </c>
      <c r="E16" s="122">
        <v>300</v>
      </c>
      <c r="F16" s="141">
        <f>+E16*D16</f>
        <v>300</v>
      </c>
      <c r="G16" s="136">
        <f>SUM(F16:F16)</f>
        <v>300</v>
      </c>
      <c r="H16" s="124"/>
    </row>
    <row r="17" spans="1:8" s="19" customFormat="1" ht="24.95" customHeight="1">
      <c r="A17" s="115">
        <v>2</v>
      </c>
      <c r="B17" s="125" t="s">
        <v>29</v>
      </c>
      <c r="C17" s="128"/>
      <c r="D17" s="135"/>
      <c r="E17" s="143"/>
      <c r="F17" s="123">
        <f>+F18+F22+F23</f>
        <v>514083.46</v>
      </c>
      <c r="G17" s="123">
        <f>+G18+G22+G23</f>
        <v>514083.46</v>
      </c>
      <c r="H17" s="127"/>
    </row>
    <row r="18" spans="1:8" s="20" customFormat="1" ht="19.5" customHeight="1">
      <c r="A18" s="115" t="s">
        <v>10</v>
      </c>
      <c r="B18" s="134" t="s">
        <v>30</v>
      </c>
      <c r="C18" s="144" t="s">
        <v>31</v>
      </c>
      <c r="D18" s="145"/>
      <c r="E18" s="146"/>
      <c r="F18" s="123">
        <f>SUM(F19:F21)</f>
        <v>292273.46000000002</v>
      </c>
      <c r="G18" s="136">
        <f t="shared" ref="G18:G29" si="0">SUM(F18:F18)</f>
        <v>292273.46000000002</v>
      </c>
      <c r="H18" s="124" t="s">
        <v>13</v>
      </c>
    </row>
    <row r="19" spans="1:8" s="19" customFormat="1" ht="113.1" customHeight="1">
      <c r="A19" s="147" t="s">
        <v>32</v>
      </c>
      <c r="B19" s="148" t="s">
        <v>115</v>
      </c>
      <c r="C19" s="128" t="s">
        <v>34</v>
      </c>
      <c r="D19" s="121">
        <f>3315*4</f>
        <v>13260</v>
      </c>
      <c r="E19" s="149">
        <v>18.271000000000001</v>
      </c>
      <c r="F19" s="141">
        <f>+E19*D19</f>
        <v>242273.46000000002</v>
      </c>
      <c r="G19" s="136">
        <f t="shared" si="0"/>
        <v>242273.46000000002</v>
      </c>
      <c r="H19" s="124"/>
    </row>
    <row r="20" spans="1:8" s="19" customFormat="1" ht="19.5" customHeight="1">
      <c r="A20" s="147" t="s">
        <v>32</v>
      </c>
      <c r="B20" s="120" t="s">
        <v>35</v>
      </c>
      <c r="C20" s="120" t="s">
        <v>36</v>
      </c>
      <c r="D20" s="121">
        <v>4</v>
      </c>
      <c r="E20" s="122">
        <v>10000</v>
      </c>
      <c r="F20" s="141">
        <f t="shared" ref="F20:F24" si="1">+E20*D20</f>
        <v>40000</v>
      </c>
      <c r="G20" s="136">
        <f t="shared" si="0"/>
        <v>40000</v>
      </c>
      <c r="H20" s="124"/>
    </row>
    <row r="21" spans="1:8" s="19" customFormat="1" ht="19.5" customHeight="1">
      <c r="A21" s="150" t="s">
        <v>32</v>
      </c>
      <c r="B21" s="120" t="s">
        <v>37</v>
      </c>
      <c r="C21" s="120"/>
      <c r="D21" s="121">
        <v>1</v>
      </c>
      <c r="E21" s="122">
        <v>10000</v>
      </c>
      <c r="F21" s="141">
        <f t="shared" si="1"/>
        <v>10000</v>
      </c>
      <c r="G21" s="136">
        <f t="shared" si="0"/>
        <v>10000</v>
      </c>
      <c r="H21" s="124"/>
    </row>
    <row r="22" spans="1:8" s="19" customFormat="1" ht="21" customHeight="1">
      <c r="A22" s="115" t="s">
        <v>14</v>
      </c>
      <c r="B22" s="125" t="s">
        <v>38</v>
      </c>
      <c r="C22" s="128" t="s">
        <v>39</v>
      </c>
      <c r="D22" s="135">
        <v>110000</v>
      </c>
      <c r="E22" s="151">
        <v>0.871</v>
      </c>
      <c r="F22" s="123">
        <f t="shared" si="1"/>
        <v>95810</v>
      </c>
      <c r="G22" s="136">
        <f t="shared" si="0"/>
        <v>95810</v>
      </c>
      <c r="H22" s="124" t="s">
        <v>13</v>
      </c>
    </row>
    <row r="23" spans="1:8" s="19" customFormat="1" ht="21" customHeight="1">
      <c r="A23" s="115" t="s">
        <v>18</v>
      </c>
      <c r="B23" s="119" t="s">
        <v>40</v>
      </c>
      <c r="C23" s="128" t="s">
        <v>41</v>
      </c>
      <c r="D23" s="135">
        <f>2+10</f>
        <v>12</v>
      </c>
      <c r="E23" s="130">
        <v>10500</v>
      </c>
      <c r="F23" s="123">
        <f t="shared" si="1"/>
        <v>126000</v>
      </c>
      <c r="G23" s="136">
        <f t="shared" si="0"/>
        <v>126000</v>
      </c>
      <c r="H23" s="124" t="s">
        <v>17</v>
      </c>
    </row>
    <row r="24" spans="1:8" s="19" customFormat="1" ht="48.95" customHeight="1">
      <c r="A24" s="115">
        <v>3</v>
      </c>
      <c r="B24" s="148" t="s">
        <v>42</v>
      </c>
      <c r="C24" s="128" t="s">
        <v>43</v>
      </c>
      <c r="D24" s="135">
        <v>1</v>
      </c>
      <c r="E24" s="130">
        <v>30000</v>
      </c>
      <c r="F24" s="123">
        <f t="shared" si="1"/>
        <v>30000</v>
      </c>
      <c r="G24" s="136">
        <f t="shared" si="0"/>
        <v>30000</v>
      </c>
      <c r="H24" s="124" t="s">
        <v>13</v>
      </c>
    </row>
    <row r="25" spans="1:8" s="19" customFormat="1" ht="63.95" customHeight="1">
      <c r="A25" s="115">
        <v>4</v>
      </c>
      <c r="B25" s="148" t="s">
        <v>44</v>
      </c>
      <c r="C25" s="128" t="s">
        <v>45</v>
      </c>
      <c r="D25" s="135">
        <v>74</v>
      </c>
      <c r="E25" s="130"/>
      <c r="F25" s="123">
        <f>+F26*D25</f>
        <v>148000</v>
      </c>
      <c r="G25" s="136">
        <f t="shared" si="0"/>
        <v>148000</v>
      </c>
      <c r="H25" s="124" t="s">
        <v>17</v>
      </c>
    </row>
    <row r="26" spans="1:8" s="20" customFormat="1" ht="47.1" customHeight="1">
      <c r="A26" s="152"/>
      <c r="B26" s="153" t="s">
        <v>46</v>
      </c>
      <c r="C26" s="154"/>
      <c r="D26" s="146"/>
      <c r="E26" s="145"/>
      <c r="F26" s="155">
        <f>SUM(F27:F29)</f>
        <v>2000</v>
      </c>
      <c r="G26" s="136">
        <f t="shared" si="0"/>
        <v>2000</v>
      </c>
      <c r="H26" s="124"/>
    </row>
    <row r="27" spans="1:8" s="19" customFormat="1" ht="20.25" customHeight="1">
      <c r="A27" s="115" t="s">
        <v>32</v>
      </c>
      <c r="B27" s="156" t="s">
        <v>22</v>
      </c>
      <c r="C27" s="157" t="s">
        <v>23</v>
      </c>
      <c r="D27" s="121">
        <v>50</v>
      </c>
      <c r="E27" s="122">
        <v>20</v>
      </c>
      <c r="F27" s="141">
        <f>+E27*D27</f>
        <v>1000</v>
      </c>
      <c r="G27" s="136">
        <f t="shared" si="0"/>
        <v>1000</v>
      </c>
      <c r="H27" s="124"/>
    </row>
    <row r="28" spans="1:8" s="19" customFormat="1" ht="20.25" customHeight="1">
      <c r="A28" s="115" t="s">
        <v>32</v>
      </c>
      <c r="B28" s="156" t="s">
        <v>47</v>
      </c>
      <c r="C28" s="120" t="s">
        <v>48</v>
      </c>
      <c r="D28" s="121">
        <v>1</v>
      </c>
      <c r="E28" s="122">
        <v>500</v>
      </c>
      <c r="F28" s="141">
        <f>+E28*D28</f>
        <v>500</v>
      </c>
      <c r="G28" s="136">
        <f t="shared" si="0"/>
        <v>500</v>
      </c>
      <c r="H28" s="124"/>
    </row>
    <row r="29" spans="1:8" s="19" customFormat="1" ht="20.25" customHeight="1">
      <c r="A29" s="115" t="s">
        <v>32</v>
      </c>
      <c r="B29" s="156" t="s">
        <v>24</v>
      </c>
      <c r="C29" s="120" t="s">
        <v>25</v>
      </c>
      <c r="D29" s="121">
        <v>1</v>
      </c>
      <c r="E29" s="122">
        <v>500</v>
      </c>
      <c r="F29" s="141">
        <f>+E29*D29</f>
        <v>500</v>
      </c>
      <c r="G29" s="136">
        <f t="shared" si="0"/>
        <v>500</v>
      </c>
      <c r="H29" s="124"/>
    </row>
    <row r="30" spans="1:8" s="19" customFormat="1" ht="23.1" customHeight="1">
      <c r="A30" s="115">
        <v>5</v>
      </c>
      <c r="B30" s="119" t="s">
        <v>49</v>
      </c>
      <c r="C30" s="128"/>
      <c r="D30" s="135"/>
      <c r="E30" s="130"/>
      <c r="F30" s="123">
        <f>+F31</f>
        <v>88000</v>
      </c>
      <c r="G30" s="123">
        <f>+G31</f>
        <v>88000</v>
      </c>
      <c r="H30" s="124"/>
    </row>
    <row r="31" spans="1:8" s="21" customFormat="1" ht="72.95" customHeight="1">
      <c r="A31" s="115"/>
      <c r="B31" s="148" t="s">
        <v>50</v>
      </c>
      <c r="C31" s="119" t="s">
        <v>51</v>
      </c>
      <c r="D31" s="135"/>
      <c r="E31" s="130"/>
      <c r="F31" s="123">
        <f>SUM(F32:F35)*2*11</f>
        <v>88000</v>
      </c>
      <c r="G31" s="123">
        <f>SUM(G32:G35)*2*11</f>
        <v>88000</v>
      </c>
      <c r="H31" s="124" t="s">
        <v>17</v>
      </c>
    </row>
    <row r="32" spans="1:8" s="3" customFormat="1" ht="19.5" customHeight="1">
      <c r="A32" s="115" t="s">
        <v>32</v>
      </c>
      <c r="B32" s="120" t="s">
        <v>52</v>
      </c>
      <c r="C32" s="120" t="s">
        <v>53</v>
      </c>
      <c r="D32" s="122">
        <v>50</v>
      </c>
      <c r="E32" s="121">
        <v>40</v>
      </c>
      <c r="F32" s="158">
        <f t="shared" ref="F32:F35" si="2">+D32*E32</f>
        <v>2000</v>
      </c>
      <c r="G32" s="136">
        <f>+F32</f>
        <v>2000</v>
      </c>
      <c r="H32" s="124"/>
    </row>
    <row r="33" spans="1:9" s="3" customFormat="1" ht="19.5" customHeight="1">
      <c r="A33" s="115" t="s">
        <v>32</v>
      </c>
      <c r="B33" s="120" t="s">
        <v>54</v>
      </c>
      <c r="C33" s="120" t="s">
        <v>55</v>
      </c>
      <c r="D33" s="122">
        <v>1</v>
      </c>
      <c r="E33" s="121">
        <v>1000</v>
      </c>
      <c r="F33" s="158">
        <f t="shared" si="2"/>
        <v>1000</v>
      </c>
      <c r="G33" s="136">
        <f t="shared" ref="G33:G35" si="3">SUM(F33:F33)</f>
        <v>1000</v>
      </c>
      <c r="H33" s="124"/>
    </row>
    <row r="34" spans="1:9" s="3" customFormat="1" ht="19.5" customHeight="1">
      <c r="A34" s="115" t="s">
        <v>32</v>
      </c>
      <c r="B34" s="120" t="s">
        <v>24</v>
      </c>
      <c r="C34" s="120" t="s">
        <v>25</v>
      </c>
      <c r="D34" s="122">
        <v>1</v>
      </c>
      <c r="E34" s="121">
        <v>500</v>
      </c>
      <c r="F34" s="158">
        <f t="shared" si="2"/>
        <v>500</v>
      </c>
      <c r="G34" s="136">
        <f t="shared" si="3"/>
        <v>500</v>
      </c>
      <c r="H34" s="124"/>
    </row>
    <row r="35" spans="1:9" s="3" customFormat="1" ht="19.5" customHeight="1">
      <c r="A35" s="115" t="s">
        <v>32</v>
      </c>
      <c r="B35" s="120" t="s">
        <v>56</v>
      </c>
      <c r="C35" s="157" t="s">
        <v>57</v>
      </c>
      <c r="D35" s="122">
        <v>50</v>
      </c>
      <c r="E35" s="121">
        <v>10</v>
      </c>
      <c r="F35" s="158">
        <f t="shared" si="2"/>
        <v>500</v>
      </c>
      <c r="G35" s="136">
        <f t="shared" si="3"/>
        <v>500</v>
      </c>
      <c r="H35" s="124"/>
    </row>
    <row r="36" spans="1:9" s="19" customFormat="1" ht="75.95" customHeight="1">
      <c r="A36" s="115">
        <v>6</v>
      </c>
      <c r="B36" s="148" t="s">
        <v>58</v>
      </c>
      <c r="C36" s="119" t="s">
        <v>51</v>
      </c>
      <c r="D36" s="121"/>
      <c r="E36" s="122"/>
      <c r="F36" s="123">
        <f>SUM(F37:F40)*2*11</f>
        <v>77000</v>
      </c>
      <c r="G36" s="123">
        <f>SUM(G37:G40)*2*11</f>
        <v>77000</v>
      </c>
      <c r="H36" s="124" t="s">
        <v>17</v>
      </c>
    </row>
    <row r="37" spans="1:9" s="3" customFormat="1" ht="19.5" customHeight="1">
      <c r="A37" s="115"/>
      <c r="B37" s="120" t="s">
        <v>22</v>
      </c>
      <c r="C37" s="120" t="s">
        <v>59</v>
      </c>
      <c r="D37" s="122">
        <v>40</v>
      </c>
      <c r="E37" s="121">
        <v>40</v>
      </c>
      <c r="F37" s="158">
        <f t="shared" ref="F37:F40" si="4">+E37*D37</f>
        <v>1600</v>
      </c>
      <c r="G37" s="136">
        <f t="shared" ref="G37:G42" si="5">SUM(F37:F37)</f>
        <v>1600</v>
      </c>
      <c r="H37" s="124"/>
    </row>
    <row r="38" spans="1:9" s="3" customFormat="1" ht="19.5" customHeight="1">
      <c r="A38" s="115"/>
      <c r="B38" s="120" t="s">
        <v>47</v>
      </c>
      <c r="C38" s="120" t="s">
        <v>55</v>
      </c>
      <c r="D38" s="122">
        <v>1</v>
      </c>
      <c r="E38" s="121">
        <v>1000</v>
      </c>
      <c r="F38" s="158">
        <f t="shared" si="4"/>
        <v>1000</v>
      </c>
      <c r="G38" s="136">
        <f t="shared" si="5"/>
        <v>1000</v>
      </c>
      <c r="H38" s="124"/>
    </row>
    <row r="39" spans="1:9" s="3" customFormat="1" ht="19.5" customHeight="1">
      <c r="A39" s="115"/>
      <c r="B39" s="120" t="s">
        <v>60</v>
      </c>
      <c r="C39" s="120" t="s">
        <v>61</v>
      </c>
      <c r="D39" s="122">
        <v>40</v>
      </c>
      <c r="E39" s="121">
        <v>10</v>
      </c>
      <c r="F39" s="158">
        <f t="shared" si="4"/>
        <v>400</v>
      </c>
      <c r="G39" s="136">
        <f t="shared" si="5"/>
        <v>400</v>
      </c>
      <c r="H39" s="124"/>
    </row>
    <row r="40" spans="1:9" s="3" customFormat="1" ht="19.5" customHeight="1">
      <c r="A40" s="115"/>
      <c r="B40" s="120" t="s">
        <v>24</v>
      </c>
      <c r="C40" s="120" t="s">
        <v>25</v>
      </c>
      <c r="D40" s="122">
        <v>1</v>
      </c>
      <c r="E40" s="121">
        <v>500</v>
      </c>
      <c r="F40" s="158">
        <f t="shared" si="4"/>
        <v>500</v>
      </c>
      <c r="G40" s="136">
        <f t="shared" si="5"/>
        <v>500</v>
      </c>
      <c r="H40" s="124"/>
    </row>
    <row r="41" spans="1:9" s="19" customFormat="1" ht="45.95" customHeight="1">
      <c r="A41" s="115">
        <v>7</v>
      </c>
      <c r="B41" s="148" t="s">
        <v>116</v>
      </c>
      <c r="C41" s="128"/>
      <c r="D41" s="135"/>
      <c r="E41" s="130"/>
      <c r="F41" s="123">
        <f>+F42</f>
        <v>5000</v>
      </c>
      <c r="G41" s="136">
        <f t="shared" si="5"/>
        <v>5000</v>
      </c>
      <c r="H41" s="124" t="s">
        <v>13</v>
      </c>
    </row>
    <row r="42" spans="1:9" s="20" customFormat="1" ht="39.950000000000003" customHeight="1">
      <c r="A42" s="152"/>
      <c r="B42" s="109" t="s">
        <v>62</v>
      </c>
      <c r="C42" s="154" t="s">
        <v>63</v>
      </c>
      <c r="D42" s="159"/>
      <c r="E42" s="160"/>
      <c r="F42" s="161">
        <v>5000</v>
      </c>
      <c r="G42" s="162">
        <f t="shared" si="5"/>
        <v>5000</v>
      </c>
      <c r="H42" s="124"/>
    </row>
    <row r="43" spans="1:9" s="19" customFormat="1" ht="24" customHeight="1">
      <c r="A43" s="115">
        <v>8</v>
      </c>
      <c r="B43" s="119" t="s">
        <v>64</v>
      </c>
      <c r="C43" s="134"/>
      <c r="D43" s="135"/>
      <c r="E43" s="130"/>
      <c r="F43" s="136">
        <f>SUM(F44:F47)</f>
        <v>20600</v>
      </c>
      <c r="G43" s="136">
        <f>SUM(G44:G47)</f>
        <v>20600</v>
      </c>
      <c r="H43" s="124" t="s">
        <v>13</v>
      </c>
    </row>
    <row r="44" spans="1:9" s="22" customFormat="1" ht="19.5" customHeight="1">
      <c r="A44" s="150" t="s">
        <v>32</v>
      </c>
      <c r="B44" s="120" t="s">
        <v>65</v>
      </c>
      <c r="C44" s="120" t="s">
        <v>66</v>
      </c>
      <c r="D44" s="122">
        <v>6</v>
      </c>
      <c r="E44" s="121">
        <v>2000</v>
      </c>
      <c r="F44" s="122">
        <f>+E44*D44</f>
        <v>12000</v>
      </c>
      <c r="G44" s="136">
        <f>SUM(F44:F44)</f>
        <v>12000</v>
      </c>
      <c r="H44" s="163"/>
      <c r="I44" s="97"/>
    </row>
    <row r="45" spans="1:9" s="22" customFormat="1" ht="19.5" customHeight="1">
      <c r="A45" s="150" t="s">
        <v>32</v>
      </c>
      <c r="B45" s="120" t="s">
        <v>67</v>
      </c>
      <c r="C45" s="120" t="s">
        <v>68</v>
      </c>
      <c r="D45" s="122">
        <v>9</v>
      </c>
      <c r="E45" s="121">
        <v>200</v>
      </c>
      <c r="F45" s="122">
        <f>+E45*D45</f>
        <v>1800</v>
      </c>
      <c r="G45" s="136">
        <f>SUM(F45:F45)</f>
        <v>1800</v>
      </c>
      <c r="H45" s="163"/>
      <c r="I45" s="97"/>
    </row>
    <row r="46" spans="1:9" s="22" customFormat="1" ht="33.950000000000003" customHeight="1">
      <c r="A46" s="150" t="s">
        <v>32</v>
      </c>
      <c r="B46" s="120" t="s">
        <v>69</v>
      </c>
      <c r="C46" s="164" t="s">
        <v>70</v>
      </c>
      <c r="D46" s="122"/>
      <c r="E46" s="121"/>
      <c r="F46" s="122">
        <f>(800+1000)*2</f>
        <v>3600</v>
      </c>
      <c r="G46" s="136">
        <f>SUM(F46:F46)</f>
        <v>3600</v>
      </c>
      <c r="H46" s="163"/>
      <c r="I46" s="97"/>
    </row>
    <row r="47" spans="1:9" s="22" customFormat="1" ht="30" customHeight="1">
      <c r="A47" s="150" t="s">
        <v>32</v>
      </c>
      <c r="B47" s="164" t="s">
        <v>71</v>
      </c>
      <c r="C47" s="120" t="s">
        <v>72</v>
      </c>
      <c r="D47" s="122">
        <v>4</v>
      </c>
      <c r="E47" s="121">
        <v>800</v>
      </c>
      <c r="F47" s="122">
        <f>+E47*D47</f>
        <v>3200</v>
      </c>
      <c r="G47" s="136">
        <f>SUM(F47:F47)</f>
        <v>3200</v>
      </c>
      <c r="H47" s="163"/>
      <c r="I47" s="97"/>
    </row>
  </sheetData>
  <mergeCells count="3">
    <mergeCell ref="A1:B1"/>
    <mergeCell ref="A2:B2"/>
    <mergeCell ref="A3:H3"/>
  </mergeCells>
  <pageMargins left="0.49" right="0.2" top="0.24" bottom="0.156944444444444" header="0.3" footer="0.118055555555556"/>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6"/>
  <sheetViews>
    <sheetView zoomScale="115" zoomScaleNormal="115" workbookViewId="0">
      <selection sqref="A1:H3"/>
    </sheetView>
  </sheetViews>
  <sheetFormatPr defaultColWidth="9.140625" defaultRowHeight="15"/>
  <cols>
    <col min="1" max="1" width="4.85546875" style="26" customWidth="1"/>
    <col min="2" max="2" width="68.7109375" style="26" customWidth="1"/>
    <col min="3" max="3" width="29.28515625" style="26" customWidth="1"/>
    <col min="4" max="4" width="12.28515625" style="26" hidden="1" customWidth="1"/>
    <col min="5" max="5" width="9.140625" style="26" hidden="1" customWidth="1"/>
    <col min="6" max="6" width="13.7109375" style="26" customWidth="1"/>
    <col min="7" max="7" width="13.85546875" style="26" customWidth="1"/>
    <col min="8" max="8" width="9.140625" style="27"/>
    <col min="9" max="11" width="9.140625" style="28"/>
    <col min="12" max="16384" width="9.140625" style="26"/>
  </cols>
  <sheetData>
    <row r="1" spans="1:11" s="1" customFormat="1" ht="15.75">
      <c r="A1" s="110" t="s">
        <v>108</v>
      </c>
      <c r="B1" s="110"/>
      <c r="C1" s="102"/>
      <c r="D1" s="103"/>
      <c r="E1" s="104"/>
      <c r="F1" s="105"/>
      <c r="G1" s="105"/>
      <c r="H1" s="106"/>
      <c r="I1" s="7"/>
      <c r="J1" s="7"/>
      <c r="K1" s="7"/>
    </row>
    <row r="2" spans="1:11" s="1" customFormat="1" ht="15.75">
      <c r="A2" s="111" t="s">
        <v>109</v>
      </c>
      <c r="B2" s="111"/>
      <c r="C2" s="108"/>
      <c r="D2" s="103"/>
      <c r="E2" s="104"/>
      <c r="F2" s="105"/>
      <c r="G2" s="105"/>
      <c r="H2" s="106"/>
      <c r="I2" s="7"/>
      <c r="J2" s="7"/>
      <c r="K2" s="7"/>
    </row>
    <row r="3" spans="1:11" s="1" customFormat="1" ht="39" customHeight="1">
      <c r="A3" s="112" t="s">
        <v>112</v>
      </c>
      <c r="B3" s="112"/>
      <c r="C3" s="112"/>
      <c r="D3" s="112"/>
      <c r="E3" s="112"/>
      <c r="F3" s="112"/>
      <c r="G3" s="112"/>
      <c r="H3" s="113"/>
      <c r="I3" s="7"/>
      <c r="J3" s="7"/>
      <c r="K3" s="7"/>
    </row>
    <row r="4" spans="1:11" s="1" customFormat="1" ht="5.0999999999999996" customHeight="1">
      <c r="A4" s="29"/>
      <c r="B4" s="29"/>
      <c r="C4" s="29"/>
      <c r="D4" s="29"/>
      <c r="E4" s="29"/>
      <c r="F4" s="29"/>
      <c r="G4" s="29"/>
      <c r="H4" s="30"/>
      <c r="I4" s="7"/>
      <c r="J4" s="7"/>
      <c r="K4" s="7"/>
    </row>
    <row r="5" spans="1:11" s="19" customFormat="1" ht="27.95" customHeight="1">
      <c r="A5" s="31" t="s">
        <v>0</v>
      </c>
      <c r="B5" s="32" t="s">
        <v>1</v>
      </c>
      <c r="C5" s="31" t="s">
        <v>2</v>
      </c>
      <c r="D5" s="33" t="s">
        <v>3</v>
      </c>
      <c r="E5" s="34" t="s">
        <v>4</v>
      </c>
      <c r="F5" s="34" t="s">
        <v>5</v>
      </c>
      <c r="G5" s="34" t="s">
        <v>6</v>
      </c>
      <c r="H5" s="34" t="s">
        <v>7</v>
      </c>
      <c r="I5" s="94"/>
      <c r="J5" s="94"/>
      <c r="K5" s="94"/>
    </row>
    <row r="6" spans="1:11" s="19" customFormat="1" ht="31.5" customHeight="1">
      <c r="A6" s="31"/>
      <c r="B6" s="35" t="s">
        <v>8</v>
      </c>
      <c r="C6" s="14"/>
      <c r="D6" s="36"/>
      <c r="E6" s="37"/>
      <c r="F6" s="38">
        <f>F7+F17+F24+F25+F30+F36+F41+F43+F48</f>
        <v>1313569.48</v>
      </c>
      <c r="G6" s="38">
        <f>G7+G17+G24+G25+G30+G36+G41+G43+G48</f>
        <v>1313569.48</v>
      </c>
      <c r="H6" s="39"/>
      <c r="I6" s="94"/>
      <c r="J6" s="94"/>
      <c r="K6" s="94"/>
    </row>
    <row r="7" spans="1:11" s="19" customFormat="1" ht="24" customHeight="1">
      <c r="A7" s="31">
        <v>1</v>
      </c>
      <c r="B7" s="40" t="s">
        <v>9</v>
      </c>
      <c r="D7" s="31"/>
      <c r="E7" s="31"/>
      <c r="F7" s="38">
        <f>F8+F9+F10</f>
        <v>384000</v>
      </c>
      <c r="G7" s="38">
        <f>G8+G9+G10</f>
        <v>384000</v>
      </c>
      <c r="H7" s="41"/>
      <c r="I7" s="94"/>
      <c r="J7" s="94"/>
      <c r="K7" s="94"/>
    </row>
    <row r="8" spans="1:11" s="19" customFormat="1" ht="39.950000000000003" customHeight="1">
      <c r="A8" s="31" t="s">
        <v>10</v>
      </c>
      <c r="B8" s="40" t="s">
        <v>11</v>
      </c>
      <c r="C8" s="42" t="s">
        <v>12</v>
      </c>
      <c r="D8" s="43"/>
      <c r="E8" s="44"/>
      <c r="F8" s="45">
        <v>75000</v>
      </c>
      <c r="G8" s="46">
        <f>SUM(F8:F8)</f>
        <v>75000</v>
      </c>
      <c r="H8" s="47" t="s">
        <v>13</v>
      </c>
      <c r="I8" s="94"/>
      <c r="J8" s="94"/>
      <c r="K8" s="94"/>
    </row>
    <row r="9" spans="1:11" s="19" customFormat="1" ht="20.100000000000001" customHeight="1">
      <c r="A9" s="31" t="s">
        <v>14</v>
      </c>
      <c r="B9" s="48" t="s">
        <v>15</v>
      </c>
      <c r="C9" s="49" t="s">
        <v>16</v>
      </c>
      <c r="D9" s="50">
        <v>11</v>
      </c>
      <c r="E9" s="44">
        <v>5000</v>
      </c>
      <c r="F9" s="38">
        <f>+E9*D9</f>
        <v>55000</v>
      </c>
      <c r="G9" s="51">
        <f>SUM(F9:F9)</f>
        <v>55000</v>
      </c>
      <c r="H9" s="39" t="s">
        <v>17</v>
      </c>
      <c r="I9" s="94"/>
      <c r="J9" s="94"/>
      <c r="K9" s="94"/>
    </row>
    <row r="10" spans="1:11" s="19" customFormat="1" ht="20.100000000000001" customHeight="1">
      <c r="A10" s="31" t="s">
        <v>18</v>
      </c>
      <c r="B10" s="48" t="s">
        <v>19</v>
      </c>
      <c r="D10" s="50"/>
      <c r="E10" s="44"/>
      <c r="F10" s="51">
        <f>+F11+F14</f>
        <v>254000</v>
      </c>
      <c r="G10" s="51">
        <f>+G11+G14</f>
        <v>254000</v>
      </c>
      <c r="H10" s="39"/>
      <c r="I10" s="94"/>
      <c r="J10" s="94"/>
      <c r="K10" s="94"/>
    </row>
    <row r="11" spans="1:11" s="19" customFormat="1" ht="20.100000000000001" customHeight="1">
      <c r="A11" s="31"/>
      <c r="B11" s="52" t="s">
        <v>20</v>
      </c>
      <c r="C11" s="53" t="s">
        <v>21</v>
      </c>
      <c r="D11" s="50"/>
      <c r="E11" s="44"/>
      <c r="F11" s="51">
        <f>SUM(F12:F13)*2*11</f>
        <v>33000</v>
      </c>
      <c r="G11" s="51">
        <f>SUM(G12:G13)*2*11</f>
        <v>33000</v>
      </c>
      <c r="H11" s="39"/>
      <c r="I11" s="94"/>
      <c r="J11" s="94"/>
      <c r="K11" s="94"/>
    </row>
    <row r="12" spans="1:11" s="19" customFormat="1" ht="20.100000000000001" customHeight="1">
      <c r="A12" s="31"/>
      <c r="B12" s="18" t="s">
        <v>22</v>
      </c>
      <c r="C12" s="54" t="s">
        <v>23</v>
      </c>
      <c r="D12" s="36">
        <v>50</v>
      </c>
      <c r="E12" s="37">
        <v>20</v>
      </c>
      <c r="F12" s="13">
        <f>+E12*D12</f>
        <v>1000</v>
      </c>
      <c r="G12" s="51">
        <f>SUM(F12:F12)</f>
        <v>1000</v>
      </c>
      <c r="H12" s="39"/>
      <c r="I12" s="94"/>
      <c r="J12" s="94"/>
      <c r="K12" s="94"/>
    </row>
    <row r="13" spans="1:11" s="19" customFormat="1" ht="20.100000000000001" customHeight="1">
      <c r="A13" s="31"/>
      <c r="B13" s="18" t="s">
        <v>24</v>
      </c>
      <c r="C13" s="55" t="s">
        <v>25</v>
      </c>
      <c r="D13" s="36">
        <v>1</v>
      </c>
      <c r="E13" s="37">
        <v>500</v>
      </c>
      <c r="F13" s="13">
        <f>+E13*D13</f>
        <v>500</v>
      </c>
      <c r="G13" s="51">
        <f>SUM(F13:F13)</f>
        <v>500</v>
      </c>
      <c r="H13" s="39"/>
      <c r="I13" s="94"/>
      <c r="J13" s="94"/>
      <c r="K13" s="94"/>
    </row>
    <row r="14" spans="1:11" s="19" customFormat="1" ht="20.100000000000001" customHeight="1">
      <c r="A14" s="31"/>
      <c r="B14" s="52" t="s">
        <v>26</v>
      </c>
      <c r="C14" s="53" t="s">
        <v>27</v>
      </c>
      <c r="D14" s="50"/>
      <c r="E14" s="44"/>
      <c r="F14" s="51">
        <f>SUM(F15:F16)*170</f>
        <v>221000</v>
      </c>
      <c r="G14" s="51">
        <f>SUM(G15:G16)*170</f>
        <v>221000</v>
      </c>
      <c r="H14" s="39"/>
      <c r="I14" s="94"/>
      <c r="J14" s="94"/>
      <c r="K14" s="94"/>
    </row>
    <row r="15" spans="1:11" s="19" customFormat="1" ht="20.100000000000001" customHeight="1">
      <c r="A15" s="31"/>
      <c r="B15" s="18" t="s">
        <v>22</v>
      </c>
      <c r="C15" s="54" t="s">
        <v>23</v>
      </c>
      <c r="D15" s="36">
        <v>50</v>
      </c>
      <c r="E15" s="37">
        <v>20</v>
      </c>
      <c r="F15" s="13">
        <f>+E15*D15</f>
        <v>1000</v>
      </c>
      <c r="G15" s="51">
        <f>SUM(F15:F15)</f>
        <v>1000</v>
      </c>
      <c r="H15" s="39"/>
      <c r="I15" s="94"/>
      <c r="J15" s="94"/>
      <c r="K15" s="94"/>
    </row>
    <row r="16" spans="1:11" s="19" customFormat="1" ht="20.100000000000001" customHeight="1">
      <c r="A16" s="31"/>
      <c r="B16" s="18" t="s">
        <v>24</v>
      </c>
      <c r="C16" s="55" t="s">
        <v>28</v>
      </c>
      <c r="D16" s="36">
        <v>1</v>
      </c>
      <c r="E16" s="37">
        <v>300</v>
      </c>
      <c r="F16" s="13">
        <f>+E16*D16</f>
        <v>300</v>
      </c>
      <c r="G16" s="51">
        <f>SUM(F16:F16)</f>
        <v>300</v>
      </c>
      <c r="H16" s="39"/>
      <c r="I16" s="94"/>
      <c r="J16" s="94"/>
      <c r="K16" s="94"/>
    </row>
    <row r="17" spans="1:11" s="19" customFormat="1" ht="24.95" customHeight="1">
      <c r="A17" s="31">
        <v>2</v>
      </c>
      <c r="B17" s="40" t="s">
        <v>29</v>
      </c>
      <c r="C17" s="56"/>
      <c r="D17" s="50"/>
      <c r="E17" s="57"/>
      <c r="F17" s="38">
        <f>+F18+F22+F23</f>
        <v>538309.48</v>
      </c>
      <c r="G17" s="38">
        <f>+G18+G22+G23</f>
        <v>538309.48</v>
      </c>
      <c r="H17" s="41"/>
      <c r="I17" s="94"/>
      <c r="J17" s="94"/>
      <c r="K17" s="94"/>
    </row>
    <row r="18" spans="1:11" s="20" customFormat="1" ht="19.5" customHeight="1">
      <c r="A18" s="31" t="s">
        <v>10</v>
      </c>
      <c r="B18" s="48" t="s">
        <v>30</v>
      </c>
      <c r="C18" s="58" t="s">
        <v>31</v>
      </c>
      <c r="D18" s="59"/>
      <c r="E18" s="60"/>
      <c r="F18" s="38">
        <f>SUM(F19:F21)</f>
        <v>316499.48</v>
      </c>
      <c r="G18" s="51">
        <f t="shared" ref="G18:G29" si="0">SUM(F18:F18)</f>
        <v>316499.48</v>
      </c>
      <c r="H18" s="39" t="s">
        <v>13</v>
      </c>
      <c r="I18" s="95"/>
      <c r="J18" s="95"/>
      <c r="K18" s="95"/>
    </row>
    <row r="19" spans="1:11" s="19" customFormat="1" ht="113.1" customHeight="1">
      <c r="A19" s="101" t="s">
        <v>32</v>
      </c>
      <c r="B19" s="61" t="s">
        <v>33</v>
      </c>
      <c r="C19" s="14" t="s">
        <v>73</v>
      </c>
      <c r="D19" s="36">
        <f>3315*4</f>
        <v>13260</v>
      </c>
      <c r="E19" s="37">
        <v>20098</v>
      </c>
      <c r="F19" s="13">
        <f>20.098*D19</f>
        <v>266499.48</v>
      </c>
      <c r="G19" s="51">
        <f t="shared" si="0"/>
        <v>266499.48</v>
      </c>
      <c r="H19" s="39"/>
      <c r="I19" s="94"/>
      <c r="J19" s="94"/>
      <c r="K19" s="94"/>
    </row>
    <row r="20" spans="1:11" s="19" customFormat="1" ht="19.5" customHeight="1">
      <c r="A20" s="101" t="s">
        <v>32</v>
      </c>
      <c r="B20" s="14" t="s">
        <v>35</v>
      </c>
      <c r="C20" s="14" t="s">
        <v>36</v>
      </c>
      <c r="D20" s="36">
        <v>4</v>
      </c>
      <c r="E20" s="37">
        <v>10000</v>
      </c>
      <c r="F20" s="13">
        <f t="shared" ref="F20:F24" si="1">+E20*D20</f>
        <v>40000</v>
      </c>
      <c r="G20" s="51">
        <f t="shared" si="0"/>
        <v>40000</v>
      </c>
      <c r="H20" s="39"/>
      <c r="I20" s="94"/>
      <c r="J20" s="94"/>
      <c r="K20" s="94"/>
    </row>
    <row r="21" spans="1:11" s="19" customFormat="1" ht="19.5" customHeight="1">
      <c r="A21" s="11" t="s">
        <v>32</v>
      </c>
      <c r="B21" s="14" t="s">
        <v>37</v>
      </c>
      <c r="C21" s="14"/>
      <c r="D21" s="36">
        <v>1</v>
      </c>
      <c r="E21" s="37">
        <v>10000</v>
      </c>
      <c r="F21" s="13">
        <f t="shared" si="1"/>
        <v>10000</v>
      </c>
      <c r="G21" s="51">
        <f t="shared" si="0"/>
        <v>10000</v>
      </c>
      <c r="H21" s="39"/>
      <c r="I21" s="94"/>
      <c r="J21" s="94"/>
      <c r="K21" s="94"/>
    </row>
    <row r="22" spans="1:11" s="19" customFormat="1" ht="21" customHeight="1">
      <c r="A22" s="31" t="s">
        <v>14</v>
      </c>
      <c r="B22" s="40" t="s">
        <v>38</v>
      </c>
      <c r="C22" s="56" t="s">
        <v>39</v>
      </c>
      <c r="D22" s="50">
        <v>110000</v>
      </c>
      <c r="E22" s="63">
        <v>0.871</v>
      </c>
      <c r="F22" s="38">
        <f t="shared" si="1"/>
        <v>95810</v>
      </c>
      <c r="G22" s="51">
        <f t="shared" si="0"/>
        <v>95810</v>
      </c>
      <c r="H22" s="39" t="s">
        <v>13</v>
      </c>
      <c r="I22" s="94"/>
      <c r="J22" s="94"/>
      <c r="K22" s="94"/>
    </row>
    <row r="23" spans="1:11" s="19" customFormat="1" ht="21" customHeight="1">
      <c r="A23" s="31" t="s">
        <v>18</v>
      </c>
      <c r="B23" s="35" t="s">
        <v>40</v>
      </c>
      <c r="C23" s="56" t="s">
        <v>41</v>
      </c>
      <c r="D23" s="50">
        <v>12</v>
      </c>
      <c r="E23" s="44">
        <v>10500</v>
      </c>
      <c r="F23" s="38">
        <f t="shared" si="1"/>
        <v>126000</v>
      </c>
      <c r="G23" s="51">
        <f t="shared" si="0"/>
        <v>126000</v>
      </c>
      <c r="H23" s="39" t="s">
        <v>17</v>
      </c>
      <c r="I23" s="94"/>
      <c r="J23" s="94"/>
      <c r="K23" s="94"/>
    </row>
    <row r="24" spans="1:11" s="19" customFormat="1" ht="60.95" customHeight="1">
      <c r="A24" s="31">
        <v>3</v>
      </c>
      <c r="B24" s="61" t="s">
        <v>42</v>
      </c>
      <c r="C24" s="56" t="s">
        <v>43</v>
      </c>
      <c r="D24" s="50">
        <v>1</v>
      </c>
      <c r="E24" s="44">
        <v>30000</v>
      </c>
      <c r="F24" s="38">
        <f t="shared" si="1"/>
        <v>30000</v>
      </c>
      <c r="G24" s="51">
        <f t="shared" si="0"/>
        <v>30000</v>
      </c>
      <c r="H24" s="39" t="s">
        <v>13</v>
      </c>
      <c r="I24" s="94"/>
      <c r="J24" s="94"/>
      <c r="K24" s="94"/>
    </row>
    <row r="25" spans="1:11" s="19" customFormat="1" ht="72.95" customHeight="1">
      <c r="A25" s="31">
        <v>4</v>
      </c>
      <c r="B25" s="64" t="s">
        <v>44</v>
      </c>
      <c r="C25" s="56" t="s">
        <v>45</v>
      </c>
      <c r="D25" s="50">
        <v>74</v>
      </c>
      <c r="E25" s="44"/>
      <c r="F25" s="38">
        <f>+F26*D25</f>
        <v>148000</v>
      </c>
      <c r="G25" s="51">
        <f t="shared" si="0"/>
        <v>148000</v>
      </c>
      <c r="H25" s="39" t="s">
        <v>17</v>
      </c>
      <c r="I25" s="94"/>
      <c r="J25" s="94"/>
      <c r="K25" s="94"/>
    </row>
    <row r="26" spans="1:11" s="20" customFormat="1" ht="56.1" customHeight="1">
      <c r="A26" s="65"/>
      <c r="B26" s="66" t="s">
        <v>46</v>
      </c>
      <c r="C26" s="67"/>
      <c r="D26" s="60"/>
      <c r="E26" s="59"/>
      <c r="F26" s="68">
        <f>SUM(F27:F29)</f>
        <v>2000</v>
      </c>
      <c r="G26" s="51">
        <f t="shared" si="0"/>
        <v>2000</v>
      </c>
      <c r="H26" s="39"/>
      <c r="I26" s="95"/>
      <c r="J26" s="95"/>
      <c r="K26" s="95"/>
    </row>
    <row r="27" spans="1:11" s="19" customFormat="1" ht="20.25" customHeight="1">
      <c r="A27" s="31" t="s">
        <v>32</v>
      </c>
      <c r="B27" s="69" t="s">
        <v>22</v>
      </c>
      <c r="C27" s="70" t="s">
        <v>23</v>
      </c>
      <c r="D27" s="36">
        <v>50</v>
      </c>
      <c r="E27" s="37">
        <v>20</v>
      </c>
      <c r="F27" s="13">
        <f t="shared" ref="F27:F29" si="2">+E27*D27</f>
        <v>1000</v>
      </c>
      <c r="G27" s="51">
        <f t="shared" si="0"/>
        <v>1000</v>
      </c>
      <c r="H27" s="39"/>
      <c r="I27" s="94"/>
      <c r="J27" s="94"/>
      <c r="K27" s="94"/>
    </row>
    <row r="28" spans="1:11" s="19" customFormat="1" ht="20.25" customHeight="1">
      <c r="A28" s="31" t="s">
        <v>32</v>
      </c>
      <c r="B28" s="69" t="s">
        <v>47</v>
      </c>
      <c r="C28" s="14" t="s">
        <v>48</v>
      </c>
      <c r="D28" s="36">
        <v>1</v>
      </c>
      <c r="E28" s="37">
        <v>500</v>
      </c>
      <c r="F28" s="13">
        <f t="shared" si="2"/>
        <v>500</v>
      </c>
      <c r="G28" s="51">
        <f t="shared" si="0"/>
        <v>500</v>
      </c>
      <c r="H28" s="39"/>
      <c r="I28" s="94"/>
      <c r="J28" s="94"/>
      <c r="K28" s="94"/>
    </row>
    <row r="29" spans="1:11" s="19" customFormat="1" ht="20.25" customHeight="1">
      <c r="A29" s="31" t="s">
        <v>32</v>
      </c>
      <c r="B29" s="69" t="s">
        <v>24</v>
      </c>
      <c r="C29" s="14" t="s">
        <v>25</v>
      </c>
      <c r="D29" s="36">
        <v>1</v>
      </c>
      <c r="E29" s="37">
        <v>500</v>
      </c>
      <c r="F29" s="13">
        <f t="shared" si="2"/>
        <v>500</v>
      </c>
      <c r="G29" s="51">
        <f t="shared" si="0"/>
        <v>500</v>
      </c>
      <c r="H29" s="39"/>
      <c r="I29" s="94"/>
      <c r="J29" s="94"/>
      <c r="K29" s="94"/>
    </row>
    <row r="30" spans="1:11" s="19" customFormat="1" ht="23.1" customHeight="1">
      <c r="A30" s="31">
        <v>5</v>
      </c>
      <c r="B30" s="35" t="s">
        <v>49</v>
      </c>
      <c r="C30" s="56"/>
      <c r="D30" s="50"/>
      <c r="E30" s="44"/>
      <c r="F30" s="38">
        <f>+F31</f>
        <v>88000</v>
      </c>
      <c r="G30" s="38">
        <f>+G31</f>
        <v>88000</v>
      </c>
      <c r="H30" s="39"/>
      <c r="I30" s="94"/>
      <c r="J30" s="94"/>
      <c r="K30" s="94"/>
    </row>
    <row r="31" spans="1:11" s="21" customFormat="1" ht="72.95" customHeight="1">
      <c r="A31" s="71"/>
      <c r="B31" s="64" t="s">
        <v>50</v>
      </c>
      <c r="C31" s="72" t="s">
        <v>51</v>
      </c>
      <c r="D31" s="73"/>
      <c r="E31" s="74"/>
      <c r="F31" s="38">
        <f>SUM(F32:F35)*2*11</f>
        <v>88000</v>
      </c>
      <c r="G31" s="38">
        <f>SUM(G32:G35)*2*11</f>
        <v>88000</v>
      </c>
      <c r="H31" s="39" t="s">
        <v>17</v>
      </c>
      <c r="I31" s="96"/>
      <c r="J31" s="96"/>
      <c r="K31" s="96"/>
    </row>
    <row r="32" spans="1:11" s="3" customFormat="1" ht="19.5" customHeight="1">
      <c r="A32" s="31" t="s">
        <v>32</v>
      </c>
      <c r="B32" s="14" t="s">
        <v>52</v>
      </c>
      <c r="C32" s="14" t="s">
        <v>53</v>
      </c>
      <c r="D32" s="37">
        <v>50</v>
      </c>
      <c r="E32" s="36">
        <v>40</v>
      </c>
      <c r="F32" s="75">
        <f t="shared" ref="F32:F35" si="3">+D32*E32</f>
        <v>2000</v>
      </c>
      <c r="G32" s="51">
        <f>+F32</f>
        <v>2000</v>
      </c>
      <c r="H32" s="39"/>
      <c r="I32" s="97"/>
      <c r="J32" s="97"/>
      <c r="K32" s="97"/>
    </row>
    <row r="33" spans="1:11" s="3" customFormat="1" ht="19.5" customHeight="1">
      <c r="A33" s="31" t="s">
        <v>32</v>
      </c>
      <c r="B33" s="14" t="s">
        <v>54</v>
      </c>
      <c r="C33" s="14" t="s">
        <v>55</v>
      </c>
      <c r="D33" s="37">
        <v>1</v>
      </c>
      <c r="E33" s="36">
        <v>1000</v>
      </c>
      <c r="F33" s="75">
        <f t="shared" si="3"/>
        <v>1000</v>
      </c>
      <c r="G33" s="51">
        <f t="shared" ref="G33:G35" si="4">SUM(F33:F33)</f>
        <v>1000</v>
      </c>
      <c r="H33" s="39"/>
      <c r="I33" s="97"/>
      <c r="J33" s="97"/>
      <c r="K33" s="97"/>
    </row>
    <row r="34" spans="1:11" s="3" customFormat="1" ht="19.5" customHeight="1">
      <c r="A34" s="31" t="s">
        <v>32</v>
      </c>
      <c r="B34" s="14" t="s">
        <v>24</v>
      </c>
      <c r="C34" s="14" t="s">
        <v>25</v>
      </c>
      <c r="D34" s="37">
        <v>1</v>
      </c>
      <c r="E34" s="36">
        <v>500</v>
      </c>
      <c r="F34" s="75">
        <f t="shared" si="3"/>
        <v>500</v>
      </c>
      <c r="G34" s="51">
        <f t="shared" si="4"/>
        <v>500</v>
      </c>
      <c r="H34" s="39"/>
      <c r="I34" s="97"/>
      <c r="J34" s="97"/>
      <c r="K34" s="97"/>
    </row>
    <row r="35" spans="1:11" s="3" customFormat="1" ht="19.5" customHeight="1">
      <c r="A35" s="31" t="s">
        <v>32</v>
      </c>
      <c r="B35" s="14" t="s">
        <v>56</v>
      </c>
      <c r="C35" s="70" t="s">
        <v>57</v>
      </c>
      <c r="D35" s="37">
        <v>50</v>
      </c>
      <c r="E35" s="36">
        <v>10</v>
      </c>
      <c r="F35" s="75">
        <f t="shared" si="3"/>
        <v>500</v>
      </c>
      <c r="G35" s="51">
        <f t="shared" si="4"/>
        <v>500</v>
      </c>
      <c r="H35" s="39"/>
      <c r="I35" s="97"/>
      <c r="J35" s="97"/>
      <c r="K35" s="97"/>
    </row>
    <row r="36" spans="1:11" s="19" customFormat="1" ht="75.95" customHeight="1">
      <c r="A36" s="31">
        <v>6</v>
      </c>
      <c r="B36" s="64" t="s">
        <v>58</v>
      </c>
      <c r="C36" s="72" t="s">
        <v>51</v>
      </c>
      <c r="D36" s="36"/>
      <c r="E36" s="37"/>
      <c r="F36" s="38">
        <f>SUM(F37:F40)*2*11</f>
        <v>77000</v>
      </c>
      <c r="G36" s="38">
        <f>SUM(G37:G40)*2*11</f>
        <v>77000</v>
      </c>
      <c r="H36" s="39" t="s">
        <v>17</v>
      </c>
      <c r="I36" s="94"/>
      <c r="J36" s="94"/>
      <c r="K36" s="94"/>
    </row>
    <row r="37" spans="1:11" s="3" customFormat="1" ht="19.5" customHeight="1">
      <c r="A37" s="31"/>
      <c r="B37" s="14" t="s">
        <v>22</v>
      </c>
      <c r="C37" s="14" t="s">
        <v>59</v>
      </c>
      <c r="D37" s="37">
        <v>40</v>
      </c>
      <c r="E37" s="36">
        <v>40</v>
      </c>
      <c r="F37" s="75">
        <f t="shared" ref="F37:F40" si="5">+E37*D37</f>
        <v>1600</v>
      </c>
      <c r="G37" s="51">
        <f t="shared" ref="G37:G42" si="6">SUM(F37:F37)</f>
        <v>1600</v>
      </c>
      <c r="H37" s="39"/>
      <c r="I37" s="97"/>
      <c r="J37" s="97"/>
      <c r="K37" s="97"/>
    </row>
    <row r="38" spans="1:11" s="3" customFormat="1" ht="19.5" customHeight="1">
      <c r="A38" s="31"/>
      <c r="B38" s="14" t="s">
        <v>47</v>
      </c>
      <c r="C38" s="14" t="s">
        <v>55</v>
      </c>
      <c r="D38" s="37">
        <v>1</v>
      </c>
      <c r="E38" s="36">
        <v>1000</v>
      </c>
      <c r="F38" s="75">
        <f t="shared" si="5"/>
        <v>1000</v>
      </c>
      <c r="G38" s="51">
        <f t="shared" si="6"/>
        <v>1000</v>
      </c>
      <c r="H38" s="39"/>
      <c r="I38" s="97"/>
      <c r="J38" s="97"/>
      <c r="K38" s="97"/>
    </row>
    <row r="39" spans="1:11" s="3" customFormat="1" ht="19.5" customHeight="1">
      <c r="A39" s="31"/>
      <c r="B39" s="14" t="s">
        <v>60</v>
      </c>
      <c r="C39" s="14" t="s">
        <v>61</v>
      </c>
      <c r="D39" s="37">
        <v>40</v>
      </c>
      <c r="E39" s="36">
        <v>10</v>
      </c>
      <c r="F39" s="75">
        <f t="shared" si="5"/>
        <v>400</v>
      </c>
      <c r="G39" s="51">
        <f t="shared" si="6"/>
        <v>400</v>
      </c>
      <c r="H39" s="39"/>
      <c r="I39" s="97"/>
      <c r="J39" s="97"/>
      <c r="K39" s="97"/>
    </row>
    <row r="40" spans="1:11" s="3" customFormat="1" ht="19.5" customHeight="1">
      <c r="A40" s="31"/>
      <c r="B40" s="14" t="s">
        <v>24</v>
      </c>
      <c r="C40" s="14" t="s">
        <v>25</v>
      </c>
      <c r="D40" s="37">
        <v>1</v>
      </c>
      <c r="E40" s="36">
        <v>500</v>
      </c>
      <c r="F40" s="75">
        <f t="shared" si="5"/>
        <v>500</v>
      </c>
      <c r="G40" s="51">
        <f t="shared" si="6"/>
        <v>500</v>
      </c>
      <c r="H40" s="39"/>
      <c r="I40" s="97"/>
      <c r="J40" s="97"/>
      <c r="K40" s="97"/>
    </row>
    <row r="41" spans="1:11" s="19" customFormat="1" ht="45.95" customHeight="1">
      <c r="A41" s="31">
        <v>7</v>
      </c>
      <c r="B41" s="61" t="s">
        <v>74</v>
      </c>
      <c r="C41" s="56"/>
      <c r="D41" s="50"/>
      <c r="E41" s="44"/>
      <c r="F41" s="38">
        <f>+F42</f>
        <v>5000</v>
      </c>
      <c r="G41" s="51">
        <f t="shared" si="6"/>
        <v>5000</v>
      </c>
      <c r="H41" s="39" t="s">
        <v>13</v>
      </c>
      <c r="I41" s="94"/>
      <c r="J41" s="94"/>
      <c r="K41" s="94"/>
    </row>
    <row r="42" spans="1:11" s="20" customFormat="1" ht="38.25">
      <c r="A42" s="65"/>
      <c r="B42" s="15" t="s">
        <v>62</v>
      </c>
      <c r="C42" s="67" t="s">
        <v>63</v>
      </c>
      <c r="D42" s="76"/>
      <c r="E42" s="77"/>
      <c r="F42" s="78">
        <v>5000</v>
      </c>
      <c r="G42" s="79">
        <f t="shared" si="6"/>
        <v>5000</v>
      </c>
      <c r="H42" s="39"/>
      <c r="I42" s="95"/>
      <c r="J42" s="95"/>
      <c r="K42" s="95"/>
    </row>
    <row r="43" spans="1:11" s="19" customFormat="1" ht="24" customHeight="1">
      <c r="A43" s="31">
        <v>8</v>
      </c>
      <c r="B43" s="35" t="s">
        <v>64</v>
      </c>
      <c r="C43" s="48"/>
      <c r="D43" s="50"/>
      <c r="E43" s="44"/>
      <c r="F43" s="51">
        <f>SUM(F44:F47)</f>
        <v>19700</v>
      </c>
      <c r="G43" s="51">
        <f>SUM(G44:G47)</f>
        <v>19700</v>
      </c>
      <c r="H43" s="39" t="s">
        <v>13</v>
      </c>
      <c r="I43" s="94"/>
      <c r="J43" s="94"/>
      <c r="K43" s="94"/>
    </row>
    <row r="44" spans="1:11" s="22" customFormat="1" ht="19.5" customHeight="1">
      <c r="A44" s="11" t="s">
        <v>32</v>
      </c>
      <c r="B44" s="14" t="s">
        <v>65</v>
      </c>
      <c r="C44" s="14" t="s">
        <v>66</v>
      </c>
      <c r="D44" s="80">
        <v>6</v>
      </c>
      <c r="E44" s="81">
        <v>2000</v>
      </c>
      <c r="F44" s="37">
        <f t="shared" ref="F44:F47" si="7">+E44*D44</f>
        <v>12000</v>
      </c>
      <c r="G44" s="51">
        <f t="shared" ref="G44:G47" si="8">SUM(F44:F44)</f>
        <v>12000</v>
      </c>
      <c r="H44" s="82"/>
      <c r="I44" s="97"/>
      <c r="J44" s="97"/>
      <c r="K44" s="97"/>
    </row>
    <row r="45" spans="1:11" s="22" customFormat="1" ht="19.5" customHeight="1">
      <c r="A45" s="11" t="s">
        <v>32</v>
      </c>
      <c r="B45" s="14" t="s">
        <v>67</v>
      </c>
      <c r="C45" s="14" t="s">
        <v>68</v>
      </c>
      <c r="D45" s="80">
        <v>9</v>
      </c>
      <c r="E45" s="81">
        <v>200</v>
      </c>
      <c r="F45" s="37">
        <f t="shared" si="7"/>
        <v>1800</v>
      </c>
      <c r="G45" s="51">
        <f t="shared" si="8"/>
        <v>1800</v>
      </c>
      <c r="H45" s="82"/>
      <c r="I45" s="97"/>
      <c r="J45" s="97"/>
      <c r="K45" s="97"/>
    </row>
    <row r="46" spans="1:11" s="22" customFormat="1" ht="19.5" customHeight="1">
      <c r="A46" s="11" t="s">
        <v>32</v>
      </c>
      <c r="B46" s="14" t="s">
        <v>75</v>
      </c>
      <c r="C46" s="14" t="s">
        <v>76</v>
      </c>
      <c r="D46" s="80">
        <v>6</v>
      </c>
      <c r="E46" s="81">
        <v>450</v>
      </c>
      <c r="F46" s="37">
        <f t="shared" si="7"/>
        <v>2700</v>
      </c>
      <c r="G46" s="51">
        <f t="shared" si="8"/>
        <v>2700</v>
      </c>
      <c r="H46" s="82"/>
      <c r="I46" s="97"/>
      <c r="J46" s="97"/>
      <c r="K46" s="97"/>
    </row>
    <row r="47" spans="1:11" s="22" customFormat="1" ht="30" customHeight="1">
      <c r="A47" s="11" t="s">
        <v>32</v>
      </c>
      <c r="B47" s="83" t="s">
        <v>71</v>
      </c>
      <c r="C47" s="14" t="s">
        <v>72</v>
      </c>
      <c r="D47" s="80">
        <v>4</v>
      </c>
      <c r="E47" s="81">
        <v>800</v>
      </c>
      <c r="F47" s="37">
        <f t="shared" si="7"/>
        <v>3200</v>
      </c>
      <c r="G47" s="51">
        <f t="shared" si="8"/>
        <v>3200</v>
      </c>
      <c r="H47" s="82"/>
      <c r="I47" s="97"/>
      <c r="J47" s="97"/>
      <c r="K47" s="97"/>
    </row>
    <row r="48" spans="1:11" s="23" customFormat="1" ht="18.75" customHeight="1">
      <c r="A48" s="71">
        <v>9</v>
      </c>
      <c r="B48" s="48" t="s">
        <v>77</v>
      </c>
      <c r="C48" s="85" t="s">
        <v>78</v>
      </c>
      <c r="D48" s="85">
        <v>12</v>
      </c>
      <c r="E48" s="86"/>
      <c r="F48" s="87">
        <f>F49+F53</f>
        <v>23560</v>
      </c>
      <c r="G48" s="87">
        <f>G49+G53</f>
        <v>23560</v>
      </c>
      <c r="H48" s="85"/>
      <c r="I48" s="98"/>
      <c r="J48" s="99"/>
      <c r="K48" s="99"/>
    </row>
    <row r="49" spans="1:11" s="23" customFormat="1" ht="18.75" customHeight="1">
      <c r="A49" s="71" t="s">
        <v>10</v>
      </c>
      <c r="B49" s="48" t="s">
        <v>13</v>
      </c>
      <c r="C49" s="85"/>
      <c r="D49" s="85"/>
      <c r="E49" s="86"/>
      <c r="F49" s="87">
        <f>SUM(F50:F52)</f>
        <v>2660</v>
      </c>
      <c r="G49" s="87">
        <f>SUM(G50:G52)</f>
        <v>2660</v>
      </c>
      <c r="H49" s="85"/>
      <c r="I49" s="98"/>
      <c r="J49" s="99"/>
      <c r="K49" s="99"/>
    </row>
    <row r="50" spans="1:11" s="3" customFormat="1" ht="19.5" customHeight="1">
      <c r="A50" s="31"/>
      <c r="B50" s="14" t="s">
        <v>52</v>
      </c>
      <c r="C50" s="14" t="s">
        <v>79</v>
      </c>
      <c r="D50" s="37">
        <v>50</v>
      </c>
      <c r="E50" s="36">
        <v>20</v>
      </c>
      <c r="F50" s="75">
        <f t="shared" ref="F50:F52" si="9">+D50*E50</f>
        <v>1000</v>
      </c>
      <c r="G50" s="51">
        <f>+F50</f>
        <v>1000</v>
      </c>
      <c r="H50" s="93"/>
      <c r="I50" s="100"/>
      <c r="J50" s="97"/>
      <c r="K50" s="97"/>
    </row>
    <row r="51" spans="1:11" s="3" customFormat="1" ht="19.5" customHeight="1">
      <c r="A51" s="31"/>
      <c r="B51" s="14" t="s">
        <v>24</v>
      </c>
      <c r="C51" s="14" t="s">
        <v>80</v>
      </c>
      <c r="D51" s="37">
        <v>1</v>
      </c>
      <c r="E51" s="36">
        <v>660</v>
      </c>
      <c r="F51" s="75">
        <f t="shared" si="9"/>
        <v>660</v>
      </c>
      <c r="G51" s="51">
        <f t="shared" ref="G51:G56" si="10">SUM(F51:F51)</f>
        <v>660</v>
      </c>
      <c r="H51" s="93"/>
      <c r="I51" s="100"/>
      <c r="J51" s="97"/>
      <c r="K51" s="97"/>
    </row>
    <row r="52" spans="1:11" s="3" customFormat="1" ht="19.5" customHeight="1">
      <c r="A52" s="31"/>
      <c r="B52" s="14" t="s">
        <v>56</v>
      </c>
      <c r="C52" s="14" t="s">
        <v>81</v>
      </c>
      <c r="D52" s="37">
        <v>50</v>
      </c>
      <c r="E52" s="36">
        <v>20</v>
      </c>
      <c r="F52" s="75">
        <f t="shared" si="9"/>
        <v>1000</v>
      </c>
      <c r="G52" s="51">
        <f t="shared" si="10"/>
        <v>1000</v>
      </c>
      <c r="H52" s="93"/>
      <c r="I52" s="100"/>
      <c r="J52" s="97"/>
      <c r="K52" s="97"/>
    </row>
    <row r="53" spans="1:11" s="23" customFormat="1" ht="18.75" customHeight="1">
      <c r="A53" s="71" t="s">
        <v>14</v>
      </c>
      <c r="B53" s="48" t="s">
        <v>17</v>
      </c>
      <c r="C53" s="85"/>
      <c r="D53" s="85"/>
      <c r="E53" s="86"/>
      <c r="F53" s="87">
        <f>SUM(F54:F56)*11</f>
        <v>20900</v>
      </c>
      <c r="G53" s="87">
        <f>SUM(G54:G56)*11</f>
        <v>20900</v>
      </c>
      <c r="H53" s="85"/>
      <c r="I53" s="98"/>
      <c r="J53" s="99"/>
      <c r="K53" s="99"/>
    </row>
    <row r="54" spans="1:11" s="3" customFormat="1" ht="19.5" customHeight="1">
      <c r="A54" s="31"/>
      <c r="B54" s="14" t="s">
        <v>52</v>
      </c>
      <c r="C54" s="14" t="s">
        <v>79</v>
      </c>
      <c r="D54" s="37">
        <v>50</v>
      </c>
      <c r="E54" s="36">
        <v>20</v>
      </c>
      <c r="F54" s="75">
        <f t="shared" ref="F54:F56" si="11">+D54*E54</f>
        <v>1000</v>
      </c>
      <c r="G54" s="51">
        <f>+F54</f>
        <v>1000</v>
      </c>
      <c r="H54" s="93"/>
      <c r="I54" s="100"/>
      <c r="J54" s="97"/>
      <c r="K54" s="97"/>
    </row>
    <row r="55" spans="1:11" s="3" customFormat="1" ht="19.5" customHeight="1">
      <c r="A55" s="31"/>
      <c r="B55" s="14" t="s">
        <v>24</v>
      </c>
      <c r="C55" s="14" t="s">
        <v>82</v>
      </c>
      <c r="D55" s="37">
        <v>1</v>
      </c>
      <c r="E55" s="36">
        <v>500</v>
      </c>
      <c r="F55" s="75">
        <f t="shared" si="11"/>
        <v>500</v>
      </c>
      <c r="G55" s="51">
        <f t="shared" si="10"/>
        <v>500</v>
      </c>
      <c r="H55" s="93"/>
      <c r="I55" s="100"/>
      <c r="J55" s="97"/>
      <c r="K55" s="97"/>
    </row>
    <row r="56" spans="1:11" s="3" customFormat="1" ht="19.5" customHeight="1">
      <c r="A56" s="31"/>
      <c r="B56" s="14" t="s">
        <v>56</v>
      </c>
      <c r="C56" s="14" t="s">
        <v>83</v>
      </c>
      <c r="D56" s="37">
        <v>50</v>
      </c>
      <c r="E56" s="36">
        <v>8</v>
      </c>
      <c r="F56" s="75">
        <f t="shared" si="11"/>
        <v>400</v>
      </c>
      <c r="G56" s="51">
        <f t="shared" si="10"/>
        <v>400</v>
      </c>
      <c r="H56" s="93"/>
      <c r="I56" s="100"/>
      <c r="J56" s="97"/>
      <c r="K56" s="97"/>
    </row>
  </sheetData>
  <mergeCells count="3">
    <mergeCell ref="A1:B1"/>
    <mergeCell ref="A2:B2"/>
    <mergeCell ref="A3:H3"/>
  </mergeCells>
  <pageMargins left="0.49" right="0.2" top="0.24" bottom="0.156944444444444" header="0.3" footer="0.118055555555556"/>
  <pageSetup paperSize="9"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7"/>
  <sheetViews>
    <sheetView zoomScale="115" zoomScaleNormal="115" workbookViewId="0">
      <selection sqref="A1:H3"/>
    </sheetView>
  </sheetViews>
  <sheetFormatPr defaultColWidth="9.140625" defaultRowHeight="15"/>
  <cols>
    <col min="1" max="1" width="4.85546875" style="26" customWidth="1"/>
    <col min="2" max="2" width="68.7109375" style="26" customWidth="1"/>
    <col min="3" max="3" width="29.42578125" style="26" customWidth="1"/>
    <col min="4" max="4" width="12.28515625" style="26" hidden="1" customWidth="1"/>
    <col min="5" max="5" width="9.140625" style="26" hidden="1" customWidth="1"/>
    <col min="6" max="6" width="13.7109375" style="26" customWidth="1"/>
    <col min="7" max="7" width="13.85546875" style="26" customWidth="1"/>
    <col min="8" max="8" width="9.140625" style="27"/>
    <col min="9" max="16384" width="9.140625" style="26"/>
  </cols>
  <sheetData>
    <row r="1" spans="1:8" s="1" customFormat="1" ht="15.75">
      <c r="A1" s="110" t="s">
        <v>108</v>
      </c>
      <c r="B1" s="110"/>
      <c r="C1" s="102"/>
      <c r="D1" s="103"/>
      <c r="E1" s="104"/>
      <c r="F1" s="105"/>
      <c r="G1" s="105"/>
      <c r="H1" s="106"/>
    </row>
    <row r="2" spans="1:8" s="1" customFormat="1" ht="15.75">
      <c r="A2" s="111" t="s">
        <v>109</v>
      </c>
      <c r="B2" s="111"/>
      <c r="C2" s="108"/>
      <c r="D2" s="103"/>
      <c r="E2" s="104"/>
      <c r="F2" s="105"/>
      <c r="G2" s="105"/>
      <c r="H2" s="106"/>
    </row>
    <row r="3" spans="1:8" s="1" customFormat="1" ht="39" customHeight="1">
      <c r="A3" s="112" t="s">
        <v>111</v>
      </c>
      <c r="B3" s="112"/>
      <c r="C3" s="112"/>
      <c r="D3" s="112"/>
      <c r="E3" s="112"/>
      <c r="F3" s="112"/>
      <c r="G3" s="112"/>
      <c r="H3" s="113"/>
    </row>
    <row r="4" spans="1:8" s="1" customFormat="1" ht="5.0999999999999996" customHeight="1">
      <c r="A4" s="29"/>
      <c r="B4" s="29"/>
      <c r="C4" s="29"/>
      <c r="D4" s="29"/>
      <c r="E4" s="29"/>
      <c r="F4" s="29"/>
      <c r="G4" s="29"/>
      <c r="H4" s="30"/>
    </row>
    <row r="5" spans="1:8" s="19" customFormat="1" ht="27.95" customHeight="1">
      <c r="A5" s="31" t="s">
        <v>0</v>
      </c>
      <c r="B5" s="32" t="s">
        <v>1</v>
      </c>
      <c r="C5" s="31" t="s">
        <v>2</v>
      </c>
      <c r="D5" s="33" t="s">
        <v>3</v>
      </c>
      <c r="E5" s="34" t="s">
        <v>4</v>
      </c>
      <c r="F5" s="34" t="s">
        <v>5</v>
      </c>
      <c r="G5" s="34" t="s">
        <v>6</v>
      </c>
      <c r="H5" s="34" t="s">
        <v>7</v>
      </c>
    </row>
    <row r="6" spans="1:8" s="19" customFormat="1" ht="31.5" customHeight="1">
      <c r="A6" s="31"/>
      <c r="B6" s="35" t="s">
        <v>8</v>
      </c>
      <c r="C6" s="14"/>
      <c r="D6" s="36"/>
      <c r="E6" s="37"/>
      <c r="F6" s="38">
        <f>F7+F17+F24+F25+F30+F36+F41+F43</f>
        <v>1316648.82</v>
      </c>
      <c r="G6" s="38">
        <f>G7+G17+G24+G25+G30+G36+G41+G43</f>
        <v>1316648.82</v>
      </c>
      <c r="H6" s="39"/>
    </row>
    <row r="7" spans="1:8" s="19" customFormat="1" ht="24" customHeight="1">
      <c r="A7" s="31">
        <v>1</v>
      </c>
      <c r="B7" s="40" t="s">
        <v>9</v>
      </c>
      <c r="D7" s="31"/>
      <c r="E7" s="31"/>
      <c r="F7" s="38">
        <f>F8+F9+F10</f>
        <v>384000</v>
      </c>
      <c r="G7" s="38">
        <f>G8+G9+G10</f>
        <v>384000</v>
      </c>
      <c r="H7" s="41"/>
    </row>
    <row r="8" spans="1:8" s="19" customFormat="1" ht="39.950000000000003" customHeight="1">
      <c r="A8" s="31" t="s">
        <v>10</v>
      </c>
      <c r="B8" s="40" t="s">
        <v>11</v>
      </c>
      <c r="C8" s="42" t="s">
        <v>12</v>
      </c>
      <c r="D8" s="43"/>
      <c r="E8" s="44"/>
      <c r="F8" s="45">
        <v>75000</v>
      </c>
      <c r="G8" s="46">
        <f>SUM(F8:F8)</f>
        <v>75000</v>
      </c>
      <c r="H8" s="47" t="s">
        <v>13</v>
      </c>
    </row>
    <row r="9" spans="1:8" s="19" customFormat="1" ht="20.100000000000001" customHeight="1">
      <c r="A9" s="31" t="s">
        <v>14</v>
      </c>
      <c r="B9" s="48" t="s">
        <v>15</v>
      </c>
      <c r="C9" s="49" t="s">
        <v>16</v>
      </c>
      <c r="D9" s="50">
        <v>11</v>
      </c>
      <c r="E9" s="44">
        <v>5000</v>
      </c>
      <c r="F9" s="38">
        <f>+E9*D9</f>
        <v>55000</v>
      </c>
      <c r="G9" s="51">
        <f>SUM(F9:F9)</f>
        <v>55000</v>
      </c>
      <c r="H9" s="39" t="s">
        <v>17</v>
      </c>
    </row>
    <row r="10" spans="1:8" s="19" customFormat="1" ht="20.100000000000001" customHeight="1">
      <c r="A10" s="31" t="s">
        <v>18</v>
      </c>
      <c r="B10" s="48" t="s">
        <v>19</v>
      </c>
      <c r="D10" s="50"/>
      <c r="E10" s="44"/>
      <c r="F10" s="51">
        <f>+F11+F14</f>
        <v>254000</v>
      </c>
      <c r="G10" s="51">
        <f>+G11+G14</f>
        <v>254000</v>
      </c>
      <c r="H10" s="39"/>
    </row>
    <row r="11" spans="1:8" s="19" customFormat="1" ht="20.100000000000001" customHeight="1">
      <c r="A11" s="31"/>
      <c r="B11" s="52" t="s">
        <v>20</v>
      </c>
      <c r="C11" s="53" t="s">
        <v>21</v>
      </c>
      <c r="D11" s="50"/>
      <c r="E11" s="44"/>
      <c r="F11" s="51">
        <f>SUM(F12:F13)*2*11</f>
        <v>33000</v>
      </c>
      <c r="G11" s="51">
        <f>SUM(G12:G13)*2*11</f>
        <v>33000</v>
      </c>
      <c r="H11" s="39"/>
    </row>
    <row r="12" spans="1:8" s="19" customFormat="1" ht="20.100000000000001" customHeight="1">
      <c r="A12" s="31"/>
      <c r="B12" s="18" t="s">
        <v>22</v>
      </c>
      <c r="C12" s="54" t="s">
        <v>23</v>
      </c>
      <c r="D12" s="36">
        <v>50</v>
      </c>
      <c r="E12" s="37">
        <v>20</v>
      </c>
      <c r="F12" s="13">
        <f>+E12*D12</f>
        <v>1000</v>
      </c>
      <c r="G12" s="51">
        <f>SUM(F12:F12)</f>
        <v>1000</v>
      </c>
      <c r="H12" s="39"/>
    </row>
    <row r="13" spans="1:8" s="19" customFormat="1" ht="20.100000000000001" customHeight="1">
      <c r="A13" s="31"/>
      <c r="B13" s="18" t="s">
        <v>24</v>
      </c>
      <c r="C13" s="55" t="s">
        <v>25</v>
      </c>
      <c r="D13" s="36">
        <v>1</v>
      </c>
      <c r="E13" s="37">
        <v>500</v>
      </c>
      <c r="F13" s="13">
        <f>+E13*D13</f>
        <v>500</v>
      </c>
      <c r="G13" s="51">
        <f>SUM(F13:F13)</f>
        <v>500</v>
      </c>
      <c r="H13" s="39"/>
    </row>
    <row r="14" spans="1:8" s="19" customFormat="1" ht="20.100000000000001" customHeight="1">
      <c r="A14" s="31"/>
      <c r="B14" s="52" t="s">
        <v>26</v>
      </c>
      <c r="C14" s="53" t="s">
        <v>27</v>
      </c>
      <c r="D14" s="50"/>
      <c r="E14" s="44"/>
      <c r="F14" s="51">
        <f>SUM(F15:F16)*170</f>
        <v>221000</v>
      </c>
      <c r="G14" s="51">
        <f>SUM(G15:G16)*170</f>
        <v>221000</v>
      </c>
      <c r="H14" s="39"/>
    </row>
    <row r="15" spans="1:8" s="19" customFormat="1" ht="20.100000000000001" customHeight="1">
      <c r="A15" s="31"/>
      <c r="B15" s="18" t="s">
        <v>22</v>
      </c>
      <c r="C15" s="54" t="s">
        <v>23</v>
      </c>
      <c r="D15" s="36">
        <v>50</v>
      </c>
      <c r="E15" s="37">
        <v>20</v>
      </c>
      <c r="F15" s="13">
        <f>+E15*D15</f>
        <v>1000</v>
      </c>
      <c r="G15" s="51">
        <f>SUM(F15:F15)</f>
        <v>1000</v>
      </c>
      <c r="H15" s="39"/>
    </row>
    <row r="16" spans="1:8" s="19" customFormat="1" ht="20.100000000000001" customHeight="1">
      <c r="A16" s="31"/>
      <c r="B16" s="18" t="s">
        <v>24</v>
      </c>
      <c r="C16" s="55" t="s">
        <v>28</v>
      </c>
      <c r="D16" s="36">
        <v>1</v>
      </c>
      <c r="E16" s="37">
        <v>300</v>
      </c>
      <c r="F16" s="13">
        <f>+E16*D16</f>
        <v>300</v>
      </c>
      <c r="G16" s="51">
        <f>SUM(F16:F16)</f>
        <v>300</v>
      </c>
      <c r="H16" s="39"/>
    </row>
    <row r="17" spans="1:8" s="19" customFormat="1" ht="24.95" customHeight="1">
      <c r="A17" s="31">
        <v>2</v>
      </c>
      <c r="B17" s="40" t="s">
        <v>29</v>
      </c>
      <c r="C17" s="56"/>
      <c r="D17" s="50"/>
      <c r="E17" s="57"/>
      <c r="F17" s="38">
        <f>+F18+F22+F23</f>
        <v>564948.82000000007</v>
      </c>
      <c r="G17" s="38">
        <f>+G18+G22+G23</f>
        <v>564948.82000000007</v>
      </c>
      <c r="H17" s="41"/>
    </row>
    <row r="18" spans="1:8" s="20" customFormat="1" ht="19.5" customHeight="1">
      <c r="A18" s="31" t="s">
        <v>10</v>
      </c>
      <c r="B18" s="48" t="s">
        <v>30</v>
      </c>
      <c r="C18" s="58" t="s">
        <v>31</v>
      </c>
      <c r="D18" s="59"/>
      <c r="E18" s="60"/>
      <c r="F18" s="38">
        <f>SUM(F19:F21)</f>
        <v>343138.82</v>
      </c>
      <c r="G18" s="51">
        <f t="shared" ref="G18:G29" si="0">SUM(F18:F18)</f>
        <v>343138.82</v>
      </c>
      <c r="H18" s="39" t="s">
        <v>13</v>
      </c>
    </row>
    <row r="19" spans="1:8" s="19" customFormat="1" ht="113.1" customHeight="1">
      <c r="A19" s="101" t="s">
        <v>32</v>
      </c>
      <c r="B19" s="61" t="s">
        <v>33</v>
      </c>
      <c r="C19" s="14" t="s">
        <v>84</v>
      </c>
      <c r="D19" s="36">
        <f>3315*4</f>
        <v>13260</v>
      </c>
      <c r="E19" s="62">
        <v>22.106999999999999</v>
      </c>
      <c r="F19" s="13">
        <f>E19*D19</f>
        <v>293138.82</v>
      </c>
      <c r="G19" s="51">
        <f t="shared" si="0"/>
        <v>293138.82</v>
      </c>
      <c r="H19" s="39"/>
    </row>
    <row r="20" spans="1:8" s="19" customFormat="1" ht="19.5" customHeight="1">
      <c r="A20" s="101" t="s">
        <v>32</v>
      </c>
      <c r="B20" s="14" t="s">
        <v>35</v>
      </c>
      <c r="C20" s="14" t="s">
        <v>36</v>
      </c>
      <c r="D20" s="36">
        <v>4</v>
      </c>
      <c r="E20" s="37">
        <v>10000</v>
      </c>
      <c r="F20" s="13">
        <f t="shared" ref="F20:F24" si="1">+E20*D20</f>
        <v>40000</v>
      </c>
      <c r="G20" s="51">
        <f t="shared" si="0"/>
        <v>40000</v>
      </c>
      <c r="H20" s="39"/>
    </row>
    <row r="21" spans="1:8" s="19" customFormat="1" ht="19.5" customHeight="1">
      <c r="A21" s="11" t="s">
        <v>32</v>
      </c>
      <c r="B21" s="14" t="s">
        <v>37</v>
      </c>
      <c r="C21" s="14"/>
      <c r="D21" s="36">
        <v>1</v>
      </c>
      <c r="E21" s="37">
        <v>10000</v>
      </c>
      <c r="F21" s="13">
        <f t="shared" si="1"/>
        <v>10000</v>
      </c>
      <c r="G21" s="51">
        <f t="shared" si="0"/>
        <v>10000</v>
      </c>
      <c r="H21" s="39"/>
    </row>
    <row r="22" spans="1:8" s="19" customFormat="1" ht="21" customHeight="1">
      <c r="A22" s="31" t="s">
        <v>14</v>
      </c>
      <c r="B22" s="40" t="s">
        <v>38</v>
      </c>
      <c r="C22" s="56" t="s">
        <v>39</v>
      </c>
      <c r="D22" s="50">
        <v>110000</v>
      </c>
      <c r="E22" s="63">
        <v>0.871</v>
      </c>
      <c r="F22" s="38">
        <f t="shared" si="1"/>
        <v>95810</v>
      </c>
      <c r="G22" s="51">
        <f t="shared" si="0"/>
        <v>95810</v>
      </c>
      <c r="H22" s="39" t="s">
        <v>13</v>
      </c>
    </row>
    <row r="23" spans="1:8" s="19" customFormat="1" ht="21" customHeight="1">
      <c r="A23" s="31" t="s">
        <v>18</v>
      </c>
      <c r="B23" s="35" t="s">
        <v>40</v>
      </c>
      <c r="C23" s="56" t="s">
        <v>41</v>
      </c>
      <c r="D23" s="50">
        <v>12</v>
      </c>
      <c r="E23" s="44">
        <v>10500</v>
      </c>
      <c r="F23" s="38">
        <f t="shared" si="1"/>
        <v>126000</v>
      </c>
      <c r="G23" s="51">
        <f t="shared" si="0"/>
        <v>126000</v>
      </c>
      <c r="H23" s="39" t="s">
        <v>17</v>
      </c>
    </row>
    <row r="24" spans="1:8" s="19" customFormat="1" ht="60.95" customHeight="1">
      <c r="A24" s="31">
        <v>3</v>
      </c>
      <c r="B24" s="61" t="s">
        <v>42</v>
      </c>
      <c r="C24" s="56" t="s">
        <v>43</v>
      </c>
      <c r="D24" s="50">
        <v>1</v>
      </c>
      <c r="E24" s="44">
        <v>30000</v>
      </c>
      <c r="F24" s="38">
        <f t="shared" si="1"/>
        <v>30000</v>
      </c>
      <c r="G24" s="51">
        <f t="shared" si="0"/>
        <v>30000</v>
      </c>
      <c r="H24" s="39" t="s">
        <v>13</v>
      </c>
    </row>
    <row r="25" spans="1:8" s="19" customFormat="1" ht="72.95" customHeight="1">
      <c r="A25" s="31">
        <v>4</v>
      </c>
      <c r="B25" s="64" t="s">
        <v>44</v>
      </c>
      <c r="C25" s="56" t="s">
        <v>45</v>
      </c>
      <c r="D25" s="50">
        <v>74</v>
      </c>
      <c r="E25" s="44"/>
      <c r="F25" s="38">
        <f>+F26*D25</f>
        <v>148000</v>
      </c>
      <c r="G25" s="51">
        <f t="shared" si="0"/>
        <v>148000</v>
      </c>
      <c r="H25" s="39" t="s">
        <v>17</v>
      </c>
    </row>
    <row r="26" spans="1:8" s="20" customFormat="1" ht="56.1" customHeight="1">
      <c r="A26" s="65"/>
      <c r="B26" s="66" t="s">
        <v>46</v>
      </c>
      <c r="C26" s="67"/>
      <c r="D26" s="60"/>
      <c r="E26" s="59"/>
      <c r="F26" s="68">
        <f>SUM(F27:F29)</f>
        <v>2000</v>
      </c>
      <c r="G26" s="51">
        <f t="shared" si="0"/>
        <v>2000</v>
      </c>
      <c r="H26" s="39"/>
    </row>
    <row r="27" spans="1:8" s="19" customFormat="1" ht="20.25" customHeight="1">
      <c r="A27" s="31" t="s">
        <v>32</v>
      </c>
      <c r="B27" s="69" t="s">
        <v>22</v>
      </c>
      <c r="C27" s="70" t="s">
        <v>23</v>
      </c>
      <c r="D27" s="36">
        <v>50</v>
      </c>
      <c r="E27" s="37">
        <v>20</v>
      </c>
      <c r="F27" s="13">
        <f t="shared" ref="F27:F29" si="2">+E27*D27</f>
        <v>1000</v>
      </c>
      <c r="G27" s="51">
        <f t="shared" si="0"/>
        <v>1000</v>
      </c>
      <c r="H27" s="39"/>
    </row>
    <row r="28" spans="1:8" s="19" customFormat="1" ht="20.25" customHeight="1">
      <c r="A28" s="31" t="s">
        <v>32</v>
      </c>
      <c r="B28" s="69" t="s">
        <v>47</v>
      </c>
      <c r="C28" s="14" t="s">
        <v>48</v>
      </c>
      <c r="D28" s="36">
        <v>1</v>
      </c>
      <c r="E28" s="37">
        <v>500</v>
      </c>
      <c r="F28" s="13">
        <f t="shared" si="2"/>
        <v>500</v>
      </c>
      <c r="G28" s="51">
        <f t="shared" si="0"/>
        <v>500</v>
      </c>
      <c r="H28" s="39"/>
    </row>
    <row r="29" spans="1:8" s="19" customFormat="1" ht="20.25" customHeight="1">
      <c r="A29" s="31" t="s">
        <v>32</v>
      </c>
      <c r="B29" s="69" t="s">
        <v>24</v>
      </c>
      <c r="C29" s="14" t="s">
        <v>25</v>
      </c>
      <c r="D29" s="36">
        <v>1</v>
      </c>
      <c r="E29" s="37">
        <v>500</v>
      </c>
      <c r="F29" s="13">
        <f t="shared" si="2"/>
        <v>500</v>
      </c>
      <c r="G29" s="51">
        <f t="shared" si="0"/>
        <v>500</v>
      </c>
      <c r="H29" s="39"/>
    </row>
    <row r="30" spans="1:8" s="19" customFormat="1" ht="23.1" customHeight="1">
      <c r="A30" s="31">
        <v>5</v>
      </c>
      <c r="B30" s="35" t="s">
        <v>49</v>
      </c>
      <c r="C30" s="56"/>
      <c r="D30" s="50"/>
      <c r="E30" s="44"/>
      <c r="F30" s="38">
        <f>+F31</f>
        <v>88000</v>
      </c>
      <c r="G30" s="38">
        <f>+G31</f>
        <v>88000</v>
      </c>
      <c r="H30" s="39"/>
    </row>
    <row r="31" spans="1:8" s="21" customFormat="1" ht="72.95" customHeight="1">
      <c r="A31" s="71"/>
      <c r="B31" s="64" t="s">
        <v>50</v>
      </c>
      <c r="C31" s="72" t="s">
        <v>51</v>
      </c>
      <c r="D31" s="73"/>
      <c r="E31" s="74"/>
      <c r="F31" s="38">
        <f>SUM(F32:F35)*2*11</f>
        <v>88000</v>
      </c>
      <c r="G31" s="38">
        <f>SUM(G32:G35)*2*11</f>
        <v>88000</v>
      </c>
      <c r="H31" s="39" t="s">
        <v>17</v>
      </c>
    </row>
    <row r="32" spans="1:8" s="3" customFormat="1" ht="19.5" customHeight="1">
      <c r="A32" s="31" t="s">
        <v>32</v>
      </c>
      <c r="B32" s="14" t="s">
        <v>52</v>
      </c>
      <c r="C32" s="14" t="s">
        <v>53</v>
      </c>
      <c r="D32" s="37">
        <v>50</v>
      </c>
      <c r="E32" s="36">
        <v>40</v>
      </c>
      <c r="F32" s="75">
        <f t="shared" ref="F32:F35" si="3">+D32*E32</f>
        <v>2000</v>
      </c>
      <c r="G32" s="51">
        <f>+F32</f>
        <v>2000</v>
      </c>
      <c r="H32" s="39"/>
    </row>
    <row r="33" spans="1:9" s="3" customFormat="1" ht="19.5" customHeight="1">
      <c r="A33" s="31" t="s">
        <v>32</v>
      </c>
      <c r="B33" s="14" t="s">
        <v>54</v>
      </c>
      <c r="C33" s="14" t="s">
        <v>55</v>
      </c>
      <c r="D33" s="37">
        <v>1</v>
      </c>
      <c r="E33" s="36">
        <v>1000</v>
      </c>
      <c r="F33" s="75">
        <f t="shared" si="3"/>
        <v>1000</v>
      </c>
      <c r="G33" s="51">
        <f t="shared" ref="G33:G35" si="4">SUM(F33:F33)</f>
        <v>1000</v>
      </c>
      <c r="H33" s="39"/>
    </row>
    <row r="34" spans="1:9" s="3" customFormat="1" ht="19.5" customHeight="1">
      <c r="A34" s="31" t="s">
        <v>32</v>
      </c>
      <c r="B34" s="14" t="s">
        <v>24</v>
      </c>
      <c r="C34" s="14" t="s">
        <v>25</v>
      </c>
      <c r="D34" s="37">
        <v>1</v>
      </c>
      <c r="E34" s="36">
        <v>500</v>
      </c>
      <c r="F34" s="75">
        <f t="shared" si="3"/>
        <v>500</v>
      </c>
      <c r="G34" s="51">
        <f t="shared" si="4"/>
        <v>500</v>
      </c>
      <c r="H34" s="39"/>
    </row>
    <row r="35" spans="1:9" s="3" customFormat="1" ht="19.5" customHeight="1">
      <c r="A35" s="31" t="s">
        <v>32</v>
      </c>
      <c r="B35" s="14" t="s">
        <v>56</v>
      </c>
      <c r="C35" s="70" t="s">
        <v>57</v>
      </c>
      <c r="D35" s="37">
        <v>50</v>
      </c>
      <c r="E35" s="36">
        <v>10</v>
      </c>
      <c r="F35" s="75">
        <f t="shared" si="3"/>
        <v>500</v>
      </c>
      <c r="G35" s="51">
        <f t="shared" si="4"/>
        <v>500</v>
      </c>
      <c r="H35" s="39"/>
    </row>
    <row r="36" spans="1:9" s="19" customFormat="1" ht="75.95" customHeight="1">
      <c r="A36" s="31">
        <v>6</v>
      </c>
      <c r="B36" s="64" t="s">
        <v>58</v>
      </c>
      <c r="C36" s="72" t="s">
        <v>51</v>
      </c>
      <c r="D36" s="36"/>
      <c r="E36" s="37"/>
      <c r="F36" s="38">
        <f>SUM(F37:F40)*2*11</f>
        <v>77000</v>
      </c>
      <c r="G36" s="38">
        <f>SUM(G37:G40)*2*11</f>
        <v>77000</v>
      </c>
      <c r="H36" s="39" t="s">
        <v>17</v>
      </c>
    </row>
    <row r="37" spans="1:9" s="3" customFormat="1" ht="19.5" customHeight="1">
      <c r="A37" s="31"/>
      <c r="B37" s="14" t="s">
        <v>22</v>
      </c>
      <c r="C37" s="14" t="s">
        <v>59</v>
      </c>
      <c r="D37" s="37">
        <v>40</v>
      </c>
      <c r="E37" s="36">
        <v>40</v>
      </c>
      <c r="F37" s="75">
        <f t="shared" ref="F37:F40" si="5">+E37*D37</f>
        <v>1600</v>
      </c>
      <c r="G37" s="51">
        <f t="shared" ref="G37:G42" si="6">SUM(F37:F37)</f>
        <v>1600</v>
      </c>
      <c r="H37" s="39"/>
    </row>
    <row r="38" spans="1:9" s="3" customFormat="1" ht="19.5" customHeight="1">
      <c r="A38" s="31"/>
      <c r="B38" s="14" t="s">
        <v>47</v>
      </c>
      <c r="C38" s="14" t="s">
        <v>55</v>
      </c>
      <c r="D38" s="37">
        <v>1</v>
      </c>
      <c r="E38" s="36">
        <v>1000</v>
      </c>
      <c r="F38" s="75">
        <f t="shared" si="5"/>
        <v>1000</v>
      </c>
      <c r="G38" s="51">
        <f t="shared" si="6"/>
        <v>1000</v>
      </c>
      <c r="H38" s="39"/>
    </row>
    <row r="39" spans="1:9" s="3" customFormat="1" ht="19.5" customHeight="1">
      <c r="A39" s="31"/>
      <c r="B39" s="14" t="s">
        <v>60</v>
      </c>
      <c r="C39" s="14" t="s">
        <v>61</v>
      </c>
      <c r="D39" s="37">
        <v>40</v>
      </c>
      <c r="E39" s="36">
        <v>10</v>
      </c>
      <c r="F39" s="75">
        <f t="shared" si="5"/>
        <v>400</v>
      </c>
      <c r="G39" s="51">
        <f t="shared" si="6"/>
        <v>400</v>
      </c>
      <c r="H39" s="39"/>
    </row>
    <row r="40" spans="1:9" s="3" customFormat="1" ht="19.5" customHeight="1">
      <c r="A40" s="31"/>
      <c r="B40" s="14" t="s">
        <v>24</v>
      </c>
      <c r="C40" s="14" t="s">
        <v>25</v>
      </c>
      <c r="D40" s="37">
        <v>1</v>
      </c>
      <c r="E40" s="36">
        <v>500</v>
      </c>
      <c r="F40" s="75">
        <f t="shared" si="5"/>
        <v>500</v>
      </c>
      <c r="G40" s="51">
        <f t="shared" si="6"/>
        <v>500</v>
      </c>
      <c r="H40" s="39"/>
    </row>
    <row r="41" spans="1:9" s="19" customFormat="1" ht="45.95" customHeight="1">
      <c r="A41" s="31">
        <v>7</v>
      </c>
      <c r="B41" s="61" t="s">
        <v>74</v>
      </c>
      <c r="C41" s="56"/>
      <c r="D41" s="50"/>
      <c r="E41" s="44"/>
      <c r="F41" s="38">
        <f>+F42</f>
        <v>5000</v>
      </c>
      <c r="G41" s="51">
        <f t="shared" si="6"/>
        <v>5000</v>
      </c>
      <c r="H41" s="39" t="s">
        <v>13</v>
      </c>
    </row>
    <row r="42" spans="1:9" s="20" customFormat="1" ht="38.25">
      <c r="A42" s="65"/>
      <c r="B42" s="15" t="s">
        <v>62</v>
      </c>
      <c r="C42" s="67" t="s">
        <v>63</v>
      </c>
      <c r="D42" s="76"/>
      <c r="E42" s="77"/>
      <c r="F42" s="78">
        <v>5000</v>
      </c>
      <c r="G42" s="79">
        <f t="shared" si="6"/>
        <v>5000</v>
      </c>
      <c r="H42" s="39"/>
    </row>
    <row r="43" spans="1:9" s="19" customFormat="1" ht="24" customHeight="1">
      <c r="A43" s="31">
        <v>8</v>
      </c>
      <c r="B43" s="35" t="s">
        <v>64</v>
      </c>
      <c r="C43" s="48"/>
      <c r="D43" s="50"/>
      <c r="E43" s="44"/>
      <c r="F43" s="51">
        <f>SUM(F44:F47)</f>
        <v>19700</v>
      </c>
      <c r="G43" s="51">
        <f>SUM(G44:G47)</f>
        <v>19700</v>
      </c>
      <c r="H43" s="39" t="s">
        <v>13</v>
      </c>
    </row>
    <row r="44" spans="1:9" s="22" customFormat="1" ht="19.5" customHeight="1">
      <c r="A44" s="11" t="s">
        <v>32</v>
      </c>
      <c r="B44" s="14" t="s">
        <v>65</v>
      </c>
      <c r="C44" s="14" t="s">
        <v>66</v>
      </c>
      <c r="D44" s="80">
        <v>6</v>
      </c>
      <c r="E44" s="81">
        <v>2000</v>
      </c>
      <c r="F44" s="37">
        <f t="shared" ref="F44:F47" si="7">+E44*D44</f>
        <v>12000</v>
      </c>
      <c r="G44" s="51">
        <f t="shared" ref="G44:G47" si="8">SUM(F44:F44)</f>
        <v>12000</v>
      </c>
      <c r="H44" s="82"/>
      <c r="I44" s="97"/>
    </row>
    <row r="45" spans="1:9" s="22" customFormat="1" ht="19.5" customHeight="1">
      <c r="A45" s="11" t="s">
        <v>32</v>
      </c>
      <c r="B45" s="14" t="s">
        <v>67</v>
      </c>
      <c r="C45" s="14" t="s">
        <v>68</v>
      </c>
      <c r="D45" s="80">
        <v>9</v>
      </c>
      <c r="E45" s="81">
        <v>200</v>
      </c>
      <c r="F45" s="37">
        <f t="shared" si="7"/>
        <v>1800</v>
      </c>
      <c r="G45" s="51">
        <f t="shared" si="8"/>
        <v>1800</v>
      </c>
      <c r="H45" s="82"/>
      <c r="I45" s="97"/>
    </row>
    <row r="46" spans="1:9" s="22" customFormat="1" ht="19.5" customHeight="1">
      <c r="A46" s="11" t="s">
        <v>32</v>
      </c>
      <c r="B46" s="14" t="s">
        <v>75</v>
      </c>
      <c r="C46" s="14" t="s">
        <v>76</v>
      </c>
      <c r="D46" s="80">
        <v>6</v>
      </c>
      <c r="E46" s="81">
        <v>450</v>
      </c>
      <c r="F46" s="37">
        <f t="shared" si="7"/>
        <v>2700</v>
      </c>
      <c r="G46" s="51">
        <f t="shared" si="8"/>
        <v>2700</v>
      </c>
      <c r="H46" s="82"/>
      <c r="I46" s="97"/>
    </row>
    <row r="47" spans="1:9" s="22" customFormat="1" ht="30" customHeight="1">
      <c r="A47" s="11" t="s">
        <v>32</v>
      </c>
      <c r="B47" s="83" t="s">
        <v>71</v>
      </c>
      <c r="C47" s="14" t="s">
        <v>72</v>
      </c>
      <c r="D47" s="80">
        <v>4</v>
      </c>
      <c r="E47" s="81">
        <v>800</v>
      </c>
      <c r="F47" s="37">
        <f t="shared" si="7"/>
        <v>3200</v>
      </c>
      <c r="G47" s="51">
        <f t="shared" si="8"/>
        <v>3200</v>
      </c>
      <c r="H47" s="82"/>
      <c r="I47" s="97"/>
    </row>
  </sheetData>
  <mergeCells count="3">
    <mergeCell ref="A1:B1"/>
    <mergeCell ref="A2:B2"/>
    <mergeCell ref="A3:H3"/>
  </mergeCells>
  <pageMargins left="0.49" right="0.2" top="0.24" bottom="0.156944444444444" header="0.3" footer="0.118055555555556"/>
  <pageSetup paperSize="9"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2"/>
  <sheetViews>
    <sheetView zoomScale="115" zoomScaleNormal="115" workbookViewId="0">
      <selection activeCell="A4" sqref="A4:XFD4"/>
    </sheetView>
  </sheetViews>
  <sheetFormatPr defaultColWidth="9.140625" defaultRowHeight="15"/>
  <cols>
    <col min="1" max="1" width="4.85546875" style="26" customWidth="1"/>
    <col min="2" max="2" width="68.7109375" style="26" customWidth="1"/>
    <col min="3" max="3" width="28" style="26" customWidth="1"/>
    <col min="4" max="4" width="12.28515625" style="26" hidden="1" customWidth="1"/>
    <col min="5" max="5" width="9.140625" style="26" hidden="1" customWidth="1"/>
    <col min="6" max="6" width="13.7109375" style="26" customWidth="1"/>
    <col min="7" max="7" width="13.85546875" style="26" customWidth="1"/>
    <col min="8" max="8" width="9.140625" style="27"/>
    <col min="9" max="16384" width="9.140625" style="26"/>
  </cols>
  <sheetData>
    <row r="1" spans="1:8" s="107" customFormat="1" ht="15.75">
      <c r="A1" s="110" t="s">
        <v>108</v>
      </c>
      <c r="B1" s="110"/>
      <c r="C1" s="102"/>
      <c r="D1" s="103"/>
      <c r="E1" s="104"/>
      <c r="F1" s="105"/>
      <c r="G1" s="105"/>
      <c r="H1" s="106"/>
    </row>
    <row r="2" spans="1:8" s="107" customFormat="1" ht="15.75">
      <c r="A2" s="111" t="s">
        <v>109</v>
      </c>
      <c r="B2" s="111"/>
      <c r="C2" s="108"/>
      <c r="D2" s="103"/>
      <c r="E2" s="104"/>
      <c r="F2" s="105"/>
      <c r="G2" s="105"/>
      <c r="H2" s="106"/>
    </row>
    <row r="3" spans="1:8" s="107" customFormat="1" ht="36" customHeight="1">
      <c r="A3" s="112" t="s">
        <v>110</v>
      </c>
      <c r="B3" s="112"/>
      <c r="C3" s="112"/>
      <c r="D3" s="112"/>
      <c r="E3" s="112"/>
      <c r="F3" s="112"/>
      <c r="G3" s="112"/>
      <c r="H3" s="113"/>
    </row>
    <row r="4" spans="1:8" s="1" customFormat="1" ht="14.25" customHeight="1">
      <c r="A4" s="29"/>
      <c r="B4" s="29"/>
      <c r="C4" s="29"/>
      <c r="D4" s="29"/>
      <c r="E4" s="29"/>
      <c r="F4" s="29"/>
      <c r="G4" s="29"/>
      <c r="H4" s="30"/>
    </row>
    <row r="5" spans="1:8" s="19" customFormat="1" ht="27.95" customHeight="1">
      <c r="A5" s="31" t="s">
        <v>0</v>
      </c>
      <c r="B5" s="32" t="s">
        <v>1</v>
      </c>
      <c r="C5" s="31" t="s">
        <v>2</v>
      </c>
      <c r="D5" s="33" t="s">
        <v>3</v>
      </c>
      <c r="E5" s="34" t="s">
        <v>4</v>
      </c>
      <c r="F5" s="34" t="s">
        <v>5</v>
      </c>
      <c r="G5" s="34" t="s">
        <v>6</v>
      </c>
      <c r="H5" s="34" t="s">
        <v>7</v>
      </c>
    </row>
    <row r="6" spans="1:8" s="19" customFormat="1" ht="31.5" customHeight="1">
      <c r="A6" s="31"/>
      <c r="B6" s="35" t="s">
        <v>8</v>
      </c>
      <c r="C6" s="14"/>
      <c r="D6" s="36"/>
      <c r="E6" s="37"/>
      <c r="F6" s="38">
        <f>F7+F17+F24+F25+F30+F36+F41+F43+F48</f>
        <v>1543862.94</v>
      </c>
      <c r="G6" s="38">
        <f>G7+G17+G24+G25+G30+G36+G41+G43+G48</f>
        <v>1543862.94</v>
      </c>
      <c r="H6" s="39"/>
    </row>
    <row r="7" spans="1:8" s="19" customFormat="1" ht="24" customHeight="1">
      <c r="A7" s="31">
        <v>1</v>
      </c>
      <c r="B7" s="40" t="s">
        <v>9</v>
      </c>
      <c r="D7" s="31"/>
      <c r="E7" s="31"/>
      <c r="F7" s="38">
        <f>F8+F9+F10</f>
        <v>384000</v>
      </c>
      <c r="G7" s="38">
        <f>G8+G9+G10</f>
        <v>384000</v>
      </c>
      <c r="H7" s="41"/>
    </row>
    <row r="8" spans="1:8" s="19" customFormat="1" ht="39.950000000000003" customHeight="1">
      <c r="A8" s="31" t="s">
        <v>10</v>
      </c>
      <c r="B8" s="40" t="s">
        <v>11</v>
      </c>
      <c r="C8" s="42" t="s">
        <v>12</v>
      </c>
      <c r="D8" s="43"/>
      <c r="E8" s="44"/>
      <c r="F8" s="45">
        <v>75000</v>
      </c>
      <c r="G8" s="46">
        <f>SUM(F8:F8)</f>
        <v>75000</v>
      </c>
      <c r="H8" s="47" t="s">
        <v>13</v>
      </c>
    </row>
    <row r="9" spans="1:8" s="19" customFormat="1" ht="20.100000000000001" customHeight="1">
      <c r="A9" s="31" t="s">
        <v>14</v>
      </c>
      <c r="B9" s="48" t="s">
        <v>15</v>
      </c>
      <c r="C9" s="49" t="s">
        <v>16</v>
      </c>
      <c r="D9" s="50">
        <v>11</v>
      </c>
      <c r="E9" s="44">
        <v>5000</v>
      </c>
      <c r="F9" s="38">
        <f>+E9*D9</f>
        <v>55000</v>
      </c>
      <c r="G9" s="51">
        <f>SUM(F9:F9)</f>
        <v>55000</v>
      </c>
      <c r="H9" s="39" t="s">
        <v>17</v>
      </c>
    </row>
    <row r="10" spans="1:8" s="19" customFormat="1" ht="20.100000000000001" customHeight="1">
      <c r="A10" s="31" t="s">
        <v>18</v>
      </c>
      <c r="B10" s="48" t="s">
        <v>19</v>
      </c>
      <c r="D10" s="50"/>
      <c r="E10" s="44"/>
      <c r="F10" s="51">
        <f>+F11+F14</f>
        <v>254000</v>
      </c>
      <c r="G10" s="51">
        <f>+G11+G14</f>
        <v>254000</v>
      </c>
      <c r="H10" s="39"/>
    </row>
    <row r="11" spans="1:8" s="19" customFormat="1" ht="20.100000000000001" customHeight="1">
      <c r="A11" s="31"/>
      <c r="B11" s="52" t="s">
        <v>20</v>
      </c>
      <c r="C11" s="53" t="s">
        <v>21</v>
      </c>
      <c r="D11" s="50"/>
      <c r="E11" s="44"/>
      <c r="F11" s="51">
        <f>SUM(F12:F13)*2*11</f>
        <v>33000</v>
      </c>
      <c r="G11" s="51">
        <f>SUM(G12:G13)*2*11</f>
        <v>33000</v>
      </c>
      <c r="H11" s="39"/>
    </row>
    <row r="12" spans="1:8" s="19" customFormat="1" ht="20.100000000000001" customHeight="1">
      <c r="A12" s="31"/>
      <c r="B12" s="18" t="s">
        <v>22</v>
      </c>
      <c r="C12" s="54" t="s">
        <v>85</v>
      </c>
      <c r="D12" s="36">
        <v>50</v>
      </c>
      <c r="E12" s="37">
        <v>20</v>
      </c>
      <c r="F12" s="13">
        <f>+E12*D12</f>
        <v>1000</v>
      </c>
      <c r="G12" s="51">
        <f>SUM(F12:F12)</f>
        <v>1000</v>
      </c>
      <c r="H12" s="39"/>
    </row>
    <row r="13" spans="1:8" s="19" customFormat="1" ht="20.100000000000001" customHeight="1">
      <c r="A13" s="31"/>
      <c r="B13" s="18" t="s">
        <v>24</v>
      </c>
      <c r="C13" s="55" t="s">
        <v>25</v>
      </c>
      <c r="D13" s="36">
        <v>1</v>
      </c>
      <c r="E13" s="37">
        <v>500</v>
      </c>
      <c r="F13" s="13">
        <f>+E13*D13</f>
        <v>500</v>
      </c>
      <c r="G13" s="51">
        <f>SUM(F13:F13)</f>
        <v>500</v>
      </c>
      <c r="H13" s="39"/>
    </row>
    <row r="14" spans="1:8" s="19" customFormat="1" ht="20.100000000000001" customHeight="1">
      <c r="A14" s="31"/>
      <c r="B14" s="52" t="s">
        <v>26</v>
      </c>
      <c r="C14" s="53" t="s">
        <v>27</v>
      </c>
      <c r="D14" s="50"/>
      <c r="E14" s="44"/>
      <c r="F14" s="51">
        <f>SUM(F15:F16)*170</f>
        <v>221000</v>
      </c>
      <c r="G14" s="51">
        <f>SUM(G15:G16)*170</f>
        <v>221000</v>
      </c>
      <c r="H14" s="39"/>
    </row>
    <row r="15" spans="1:8" s="19" customFormat="1" ht="20.100000000000001" customHeight="1">
      <c r="A15" s="31"/>
      <c r="B15" s="18" t="s">
        <v>22</v>
      </c>
      <c r="C15" s="54" t="s">
        <v>23</v>
      </c>
      <c r="D15" s="36">
        <v>50</v>
      </c>
      <c r="E15" s="37">
        <v>20</v>
      </c>
      <c r="F15" s="13">
        <f>+E15*D15</f>
        <v>1000</v>
      </c>
      <c r="G15" s="51">
        <f>SUM(F15:F15)</f>
        <v>1000</v>
      </c>
      <c r="H15" s="39"/>
    </row>
    <row r="16" spans="1:8" s="19" customFormat="1" ht="20.100000000000001" customHeight="1">
      <c r="A16" s="31"/>
      <c r="B16" s="18" t="s">
        <v>24</v>
      </c>
      <c r="C16" s="55" t="s">
        <v>28</v>
      </c>
      <c r="D16" s="36">
        <v>1</v>
      </c>
      <c r="E16" s="37">
        <v>300</v>
      </c>
      <c r="F16" s="13">
        <f>+E16*D16</f>
        <v>300</v>
      </c>
      <c r="G16" s="51">
        <f>SUM(F16:F16)</f>
        <v>300</v>
      </c>
      <c r="H16" s="39"/>
    </row>
    <row r="17" spans="1:8" s="19" customFormat="1" ht="24.95" customHeight="1">
      <c r="A17" s="31">
        <v>2</v>
      </c>
      <c r="B17" s="40" t="s">
        <v>29</v>
      </c>
      <c r="C17" s="56"/>
      <c r="D17" s="50"/>
      <c r="E17" s="57"/>
      <c r="F17" s="38">
        <f>+F18+F22+F23</f>
        <v>594279.93999999994</v>
      </c>
      <c r="G17" s="38">
        <f>+G18+G22+G23</f>
        <v>594279.93999999994</v>
      </c>
      <c r="H17" s="41"/>
    </row>
    <row r="18" spans="1:8" s="20" customFormat="1" ht="19.5" customHeight="1">
      <c r="A18" s="31" t="s">
        <v>10</v>
      </c>
      <c r="B18" s="48" t="s">
        <v>30</v>
      </c>
      <c r="C18" s="58" t="s">
        <v>31</v>
      </c>
      <c r="D18" s="59"/>
      <c r="E18" s="60"/>
      <c r="F18" s="38">
        <f>SUM(F19:F21)</f>
        <v>372469.94</v>
      </c>
      <c r="G18" s="51">
        <f t="shared" ref="G18:G29" si="0">SUM(F18:F18)</f>
        <v>372469.94</v>
      </c>
      <c r="H18" s="39" t="s">
        <v>13</v>
      </c>
    </row>
    <row r="19" spans="1:8" s="19" customFormat="1" ht="113.1" customHeight="1">
      <c r="A19" s="101" t="s">
        <v>32</v>
      </c>
      <c r="B19" s="61" t="s">
        <v>33</v>
      </c>
      <c r="C19" s="14" t="s">
        <v>86</v>
      </c>
      <c r="D19" s="36">
        <f>3315*4</f>
        <v>13260</v>
      </c>
      <c r="E19" s="62">
        <v>24.318999999999999</v>
      </c>
      <c r="F19" s="13">
        <f>E19*D19</f>
        <v>322469.94</v>
      </c>
      <c r="G19" s="51">
        <f t="shared" si="0"/>
        <v>322469.94</v>
      </c>
      <c r="H19" s="39"/>
    </row>
    <row r="20" spans="1:8" s="19" customFormat="1" ht="19.5" customHeight="1">
      <c r="A20" s="101" t="s">
        <v>32</v>
      </c>
      <c r="B20" s="14" t="s">
        <v>35</v>
      </c>
      <c r="C20" s="14" t="s">
        <v>36</v>
      </c>
      <c r="D20" s="36">
        <v>4</v>
      </c>
      <c r="E20" s="37">
        <v>10000</v>
      </c>
      <c r="F20" s="13">
        <f t="shared" ref="F20:F24" si="1">+E20*D20</f>
        <v>40000</v>
      </c>
      <c r="G20" s="51">
        <f t="shared" si="0"/>
        <v>40000</v>
      </c>
      <c r="H20" s="39"/>
    </row>
    <row r="21" spans="1:8" s="19" customFormat="1" ht="19.5" customHeight="1">
      <c r="A21" s="11" t="s">
        <v>32</v>
      </c>
      <c r="B21" s="14" t="s">
        <v>37</v>
      </c>
      <c r="C21" s="14"/>
      <c r="D21" s="36">
        <v>1</v>
      </c>
      <c r="E21" s="37">
        <v>10000</v>
      </c>
      <c r="F21" s="13">
        <f t="shared" si="1"/>
        <v>10000</v>
      </c>
      <c r="G21" s="51">
        <f t="shared" si="0"/>
        <v>10000</v>
      </c>
      <c r="H21" s="39"/>
    </row>
    <row r="22" spans="1:8" s="19" customFormat="1" ht="21" customHeight="1">
      <c r="A22" s="31" t="s">
        <v>14</v>
      </c>
      <c r="B22" s="40" t="s">
        <v>38</v>
      </c>
      <c r="C22" s="56" t="s">
        <v>39</v>
      </c>
      <c r="D22" s="50">
        <v>110000</v>
      </c>
      <c r="E22" s="63">
        <v>0.871</v>
      </c>
      <c r="F22" s="38">
        <f t="shared" si="1"/>
        <v>95810</v>
      </c>
      <c r="G22" s="51">
        <f t="shared" si="0"/>
        <v>95810</v>
      </c>
      <c r="H22" s="39" t="s">
        <v>13</v>
      </c>
    </row>
    <row r="23" spans="1:8" s="19" customFormat="1" ht="21" customHeight="1">
      <c r="A23" s="31" t="s">
        <v>18</v>
      </c>
      <c r="B23" s="35" t="s">
        <v>40</v>
      </c>
      <c r="C23" s="56" t="s">
        <v>41</v>
      </c>
      <c r="D23" s="50">
        <v>12</v>
      </c>
      <c r="E23" s="44">
        <v>10500</v>
      </c>
      <c r="F23" s="38">
        <f t="shared" si="1"/>
        <v>126000</v>
      </c>
      <c r="G23" s="51">
        <f t="shared" si="0"/>
        <v>126000</v>
      </c>
      <c r="H23" s="39" t="s">
        <v>17</v>
      </c>
    </row>
    <row r="24" spans="1:8" s="19" customFormat="1" ht="60.95" customHeight="1">
      <c r="A24" s="31">
        <v>3</v>
      </c>
      <c r="B24" s="61" t="s">
        <v>42</v>
      </c>
      <c r="C24" s="56" t="s">
        <v>43</v>
      </c>
      <c r="D24" s="50">
        <v>1</v>
      </c>
      <c r="E24" s="44">
        <v>30000</v>
      </c>
      <c r="F24" s="38">
        <f t="shared" si="1"/>
        <v>30000</v>
      </c>
      <c r="G24" s="51">
        <f t="shared" si="0"/>
        <v>30000</v>
      </c>
      <c r="H24" s="39" t="s">
        <v>13</v>
      </c>
    </row>
    <row r="25" spans="1:8" s="19" customFormat="1" ht="72.95" customHeight="1">
      <c r="A25" s="31">
        <v>4</v>
      </c>
      <c r="B25" s="64" t="s">
        <v>44</v>
      </c>
      <c r="C25" s="56" t="s">
        <v>45</v>
      </c>
      <c r="D25" s="50">
        <v>74</v>
      </c>
      <c r="E25" s="44"/>
      <c r="F25" s="38">
        <f>+F26*D25</f>
        <v>148000</v>
      </c>
      <c r="G25" s="51">
        <f t="shared" si="0"/>
        <v>148000</v>
      </c>
      <c r="H25" s="39" t="s">
        <v>17</v>
      </c>
    </row>
    <row r="26" spans="1:8" s="20" customFormat="1" ht="56.1" customHeight="1">
      <c r="A26" s="65"/>
      <c r="B26" s="66" t="s">
        <v>46</v>
      </c>
      <c r="C26" s="67"/>
      <c r="D26" s="60"/>
      <c r="E26" s="59"/>
      <c r="F26" s="68">
        <f>SUM(F27:F29)</f>
        <v>2000</v>
      </c>
      <c r="G26" s="51">
        <f t="shared" si="0"/>
        <v>2000</v>
      </c>
      <c r="H26" s="39"/>
    </row>
    <row r="27" spans="1:8" s="19" customFormat="1" ht="20.25" customHeight="1">
      <c r="A27" s="31" t="s">
        <v>32</v>
      </c>
      <c r="B27" s="69" t="s">
        <v>22</v>
      </c>
      <c r="C27" s="70" t="s">
        <v>23</v>
      </c>
      <c r="D27" s="36">
        <v>50</v>
      </c>
      <c r="E27" s="37">
        <v>20</v>
      </c>
      <c r="F27" s="13">
        <f t="shared" ref="F27:F29" si="2">+E27*D27</f>
        <v>1000</v>
      </c>
      <c r="G27" s="51">
        <f t="shared" si="0"/>
        <v>1000</v>
      </c>
      <c r="H27" s="39"/>
    </row>
    <row r="28" spans="1:8" s="19" customFormat="1" ht="20.25" customHeight="1">
      <c r="A28" s="31" t="s">
        <v>32</v>
      </c>
      <c r="B28" s="69" t="s">
        <v>47</v>
      </c>
      <c r="C28" s="14" t="s">
        <v>48</v>
      </c>
      <c r="D28" s="36">
        <v>1</v>
      </c>
      <c r="E28" s="37">
        <v>500</v>
      </c>
      <c r="F28" s="13">
        <f t="shared" si="2"/>
        <v>500</v>
      </c>
      <c r="G28" s="51">
        <f t="shared" si="0"/>
        <v>500</v>
      </c>
      <c r="H28" s="39"/>
    </row>
    <row r="29" spans="1:8" s="19" customFormat="1" ht="20.25" customHeight="1">
      <c r="A29" s="31" t="s">
        <v>32</v>
      </c>
      <c r="B29" s="69" t="s">
        <v>24</v>
      </c>
      <c r="C29" s="14" t="s">
        <v>25</v>
      </c>
      <c r="D29" s="36">
        <v>1</v>
      </c>
      <c r="E29" s="37">
        <v>500</v>
      </c>
      <c r="F29" s="13">
        <f t="shared" si="2"/>
        <v>500</v>
      </c>
      <c r="G29" s="51">
        <f t="shared" si="0"/>
        <v>500</v>
      </c>
      <c r="H29" s="39"/>
    </row>
    <row r="30" spans="1:8" s="19" customFormat="1" ht="23.1" customHeight="1">
      <c r="A30" s="31">
        <v>5</v>
      </c>
      <c r="B30" s="35" t="s">
        <v>49</v>
      </c>
      <c r="C30" s="56"/>
      <c r="D30" s="50"/>
      <c r="E30" s="44"/>
      <c r="F30" s="38">
        <f>+F31</f>
        <v>88000</v>
      </c>
      <c r="G30" s="38">
        <f>+G31</f>
        <v>88000</v>
      </c>
      <c r="H30" s="39"/>
    </row>
    <row r="31" spans="1:8" s="21" customFormat="1" ht="72.95" customHeight="1">
      <c r="A31" s="71"/>
      <c r="B31" s="64" t="s">
        <v>50</v>
      </c>
      <c r="C31" s="72" t="s">
        <v>51</v>
      </c>
      <c r="D31" s="73"/>
      <c r="E31" s="74"/>
      <c r="F31" s="38">
        <f>SUM(F32:F35)*2*11</f>
        <v>88000</v>
      </c>
      <c r="G31" s="38">
        <f>SUM(G32:G35)*2*11</f>
        <v>88000</v>
      </c>
      <c r="H31" s="39" t="s">
        <v>17</v>
      </c>
    </row>
    <row r="32" spans="1:8" s="3" customFormat="1" ht="19.5" customHeight="1">
      <c r="A32" s="31" t="s">
        <v>32</v>
      </c>
      <c r="B32" s="14" t="s">
        <v>52</v>
      </c>
      <c r="C32" s="14" t="s">
        <v>53</v>
      </c>
      <c r="D32" s="37">
        <v>50</v>
      </c>
      <c r="E32" s="36">
        <v>40</v>
      </c>
      <c r="F32" s="75">
        <f t="shared" ref="F32:F35" si="3">+D32*E32</f>
        <v>2000</v>
      </c>
      <c r="G32" s="51">
        <f>+F32</f>
        <v>2000</v>
      </c>
      <c r="H32" s="39"/>
    </row>
    <row r="33" spans="1:8" s="3" customFormat="1" ht="19.5" customHeight="1">
      <c r="A33" s="31" t="s">
        <v>32</v>
      </c>
      <c r="B33" s="14" t="s">
        <v>54</v>
      </c>
      <c r="C33" s="14" t="s">
        <v>55</v>
      </c>
      <c r="D33" s="37">
        <v>1</v>
      </c>
      <c r="E33" s="36">
        <v>1000</v>
      </c>
      <c r="F33" s="75">
        <f t="shared" si="3"/>
        <v>1000</v>
      </c>
      <c r="G33" s="51">
        <f t="shared" ref="G33:G35" si="4">SUM(F33:F33)</f>
        <v>1000</v>
      </c>
      <c r="H33" s="39"/>
    </row>
    <row r="34" spans="1:8" s="3" customFormat="1" ht="19.5" customHeight="1">
      <c r="A34" s="31" t="s">
        <v>32</v>
      </c>
      <c r="B34" s="14" t="s">
        <v>24</v>
      </c>
      <c r="C34" s="14" t="s">
        <v>25</v>
      </c>
      <c r="D34" s="37">
        <v>1</v>
      </c>
      <c r="E34" s="36">
        <v>500</v>
      </c>
      <c r="F34" s="75">
        <f t="shared" si="3"/>
        <v>500</v>
      </c>
      <c r="G34" s="51">
        <f t="shared" si="4"/>
        <v>500</v>
      </c>
      <c r="H34" s="39"/>
    </row>
    <row r="35" spans="1:8" s="3" customFormat="1" ht="19.5" customHeight="1">
      <c r="A35" s="31" t="s">
        <v>32</v>
      </c>
      <c r="B35" s="14" t="s">
        <v>56</v>
      </c>
      <c r="C35" s="70" t="s">
        <v>57</v>
      </c>
      <c r="D35" s="37">
        <v>50</v>
      </c>
      <c r="E35" s="36">
        <v>10</v>
      </c>
      <c r="F35" s="75">
        <f t="shared" si="3"/>
        <v>500</v>
      </c>
      <c r="G35" s="51">
        <f t="shared" si="4"/>
        <v>500</v>
      </c>
      <c r="H35" s="39"/>
    </row>
    <row r="36" spans="1:8" s="19" customFormat="1" ht="75.95" customHeight="1">
      <c r="A36" s="31">
        <v>6</v>
      </c>
      <c r="B36" s="64" t="s">
        <v>58</v>
      </c>
      <c r="C36" s="72" t="s">
        <v>51</v>
      </c>
      <c r="D36" s="36"/>
      <c r="E36" s="37"/>
      <c r="F36" s="38">
        <f>SUM(F37:F40)*2*11</f>
        <v>77000</v>
      </c>
      <c r="G36" s="38">
        <f>SUM(G37:G40)*2*11</f>
        <v>77000</v>
      </c>
      <c r="H36" s="39" t="s">
        <v>17</v>
      </c>
    </row>
    <row r="37" spans="1:8" s="3" customFormat="1" ht="19.5" customHeight="1">
      <c r="A37" s="31"/>
      <c r="B37" s="14" t="s">
        <v>22</v>
      </c>
      <c r="C37" s="14" t="s">
        <v>59</v>
      </c>
      <c r="D37" s="37">
        <v>40</v>
      </c>
      <c r="E37" s="36">
        <v>40</v>
      </c>
      <c r="F37" s="75">
        <f t="shared" ref="F37:F40" si="5">+E37*D37</f>
        <v>1600</v>
      </c>
      <c r="G37" s="51">
        <f t="shared" ref="G37:G42" si="6">SUM(F37:F37)</f>
        <v>1600</v>
      </c>
      <c r="H37" s="39"/>
    </row>
    <row r="38" spans="1:8" s="3" customFormat="1" ht="19.5" customHeight="1">
      <c r="A38" s="31"/>
      <c r="B38" s="14" t="s">
        <v>47</v>
      </c>
      <c r="C38" s="14" t="s">
        <v>55</v>
      </c>
      <c r="D38" s="37">
        <v>1</v>
      </c>
      <c r="E38" s="36">
        <v>1000</v>
      </c>
      <c r="F38" s="75">
        <f t="shared" si="5"/>
        <v>1000</v>
      </c>
      <c r="G38" s="51">
        <f t="shared" si="6"/>
        <v>1000</v>
      </c>
      <c r="H38" s="39"/>
    </row>
    <row r="39" spans="1:8" s="3" customFormat="1" ht="19.5" customHeight="1">
      <c r="A39" s="31"/>
      <c r="B39" s="14" t="s">
        <v>60</v>
      </c>
      <c r="C39" s="14" t="s">
        <v>61</v>
      </c>
      <c r="D39" s="37">
        <v>40</v>
      </c>
      <c r="E39" s="36">
        <v>10</v>
      </c>
      <c r="F39" s="75">
        <f t="shared" si="5"/>
        <v>400</v>
      </c>
      <c r="G39" s="51">
        <f t="shared" si="6"/>
        <v>400</v>
      </c>
      <c r="H39" s="39"/>
    </row>
    <row r="40" spans="1:8" s="3" customFormat="1" ht="19.5" customHeight="1">
      <c r="A40" s="31"/>
      <c r="B40" s="14" t="s">
        <v>24</v>
      </c>
      <c r="C40" s="14" t="s">
        <v>25</v>
      </c>
      <c r="D40" s="37">
        <v>1</v>
      </c>
      <c r="E40" s="36">
        <v>500</v>
      </c>
      <c r="F40" s="75">
        <f t="shared" si="5"/>
        <v>500</v>
      </c>
      <c r="G40" s="51">
        <f t="shared" si="6"/>
        <v>500</v>
      </c>
      <c r="H40" s="39"/>
    </row>
    <row r="41" spans="1:8" s="19" customFormat="1" ht="45.95" customHeight="1">
      <c r="A41" s="31">
        <v>7</v>
      </c>
      <c r="B41" s="61" t="s">
        <v>74</v>
      </c>
      <c r="C41" s="56"/>
      <c r="D41" s="50"/>
      <c r="E41" s="44"/>
      <c r="F41" s="38">
        <f>+F42</f>
        <v>5000</v>
      </c>
      <c r="G41" s="51">
        <f t="shared" si="6"/>
        <v>5000</v>
      </c>
      <c r="H41" s="39" t="s">
        <v>13</v>
      </c>
    </row>
    <row r="42" spans="1:8" s="20" customFormat="1" ht="38.25">
      <c r="A42" s="65"/>
      <c r="B42" s="15" t="s">
        <v>62</v>
      </c>
      <c r="C42" s="67" t="s">
        <v>63</v>
      </c>
      <c r="D42" s="76"/>
      <c r="E42" s="77"/>
      <c r="F42" s="78">
        <v>5000</v>
      </c>
      <c r="G42" s="79">
        <f t="shared" si="6"/>
        <v>5000</v>
      </c>
      <c r="H42" s="39"/>
    </row>
    <row r="43" spans="1:8" s="19" customFormat="1" ht="24" customHeight="1">
      <c r="A43" s="31">
        <v>8</v>
      </c>
      <c r="B43" s="35" t="s">
        <v>64</v>
      </c>
      <c r="C43" s="48"/>
      <c r="D43" s="50"/>
      <c r="E43" s="44"/>
      <c r="F43" s="51">
        <f>SUM(F44:F47)</f>
        <v>19700</v>
      </c>
      <c r="G43" s="51">
        <f>SUM(G44:G47)</f>
        <v>19700</v>
      </c>
      <c r="H43" s="39" t="s">
        <v>13</v>
      </c>
    </row>
    <row r="44" spans="1:8" s="22" customFormat="1" ht="19.5" customHeight="1">
      <c r="A44" s="11" t="s">
        <v>32</v>
      </c>
      <c r="B44" s="14" t="s">
        <v>65</v>
      </c>
      <c r="C44" s="14" t="s">
        <v>66</v>
      </c>
      <c r="D44" s="80">
        <v>6</v>
      </c>
      <c r="E44" s="81">
        <v>2000</v>
      </c>
      <c r="F44" s="37">
        <f t="shared" ref="F44:F47" si="7">+E44*D44</f>
        <v>12000</v>
      </c>
      <c r="G44" s="51">
        <f t="shared" ref="G44:G47" si="8">SUM(F44:F44)</f>
        <v>12000</v>
      </c>
      <c r="H44" s="82"/>
    </row>
    <row r="45" spans="1:8" s="22" customFormat="1" ht="19.5" customHeight="1">
      <c r="A45" s="11" t="s">
        <v>32</v>
      </c>
      <c r="B45" s="14" t="s">
        <v>67</v>
      </c>
      <c r="C45" s="14" t="s">
        <v>68</v>
      </c>
      <c r="D45" s="80">
        <v>9</v>
      </c>
      <c r="E45" s="81">
        <v>200</v>
      </c>
      <c r="F45" s="37">
        <f t="shared" si="7"/>
        <v>1800</v>
      </c>
      <c r="G45" s="51">
        <f t="shared" si="8"/>
        <v>1800</v>
      </c>
      <c r="H45" s="82"/>
    </row>
    <row r="46" spans="1:8" s="22" customFormat="1" ht="19.5" customHeight="1">
      <c r="A46" s="11" t="s">
        <v>32</v>
      </c>
      <c r="B46" s="14" t="s">
        <v>75</v>
      </c>
      <c r="C46" s="14" t="s">
        <v>76</v>
      </c>
      <c r="D46" s="80">
        <v>6</v>
      </c>
      <c r="E46" s="81">
        <v>450</v>
      </c>
      <c r="F46" s="37">
        <f t="shared" si="7"/>
        <v>2700</v>
      </c>
      <c r="G46" s="51">
        <f t="shared" si="8"/>
        <v>2700</v>
      </c>
      <c r="H46" s="82"/>
    </row>
    <row r="47" spans="1:8" s="22" customFormat="1" ht="30" customHeight="1">
      <c r="A47" s="11" t="s">
        <v>32</v>
      </c>
      <c r="B47" s="83" t="s">
        <v>71</v>
      </c>
      <c r="C47" s="14" t="s">
        <v>72</v>
      </c>
      <c r="D47" s="80">
        <v>4</v>
      </c>
      <c r="E47" s="81">
        <v>800</v>
      </c>
      <c r="F47" s="37">
        <f t="shared" si="7"/>
        <v>3200</v>
      </c>
      <c r="G47" s="51">
        <f t="shared" si="8"/>
        <v>3200</v>
      </c>
      <c r="H47" s="82"/>
    </row>
    <row r="48" spans="1:8" s="23" customFormat="1" ht="18.75" customHeight="1">
      <c r="A48" s="71">
        <v>9</v>
      </c>
      <c r="B48" s="84" t="s">
        <v>87</v>
      </c>
      <c r="C48" s="85" t="s">
        <v>78</v>
      </c>
      <c r="D48" s="85">
        <v>12</v>
      </c>
      <c r="E48" s="86"/>
      <c r="F48" s="87">
        <f>+F49+F57</f>
        <v>197883</v>
      </c>
      <c r="G48" s="87">
        <f>+G49+G57</f>
        <v>197883</v>
      </c>
      <c r="H48" s="85"/>
    </row>
    <row r="49" spans="1:8" s="24" customFormat="1" ht="18.75" customHeight="1">
      <c r="A49" s="31" t="s">
        <v>10</v>
      </c>
      <c r="B49" s="48" t="s">
        <v>13</v>
      </c>
      <c r="C49" s="88"/>
      <c r="D49" s="88"/>
      <c r="E49" s="89"/>
      <c r="F49" s="90">
        <f>SUM(F50:F56)</f>
        <v>160483</v>
      </c>
      <c r="G49" s="90">
        <f>SUM(G50:G56)</f>
        <v>160483</v>
      </c>
      <c r="H49" s="88"/>
    </row>
    <row r="50" spans="1:8" s="25" customFormat="1" ht="21" customHeight="1">
      <c r="A50" s="91"/>
      <c r="B50" s="14" t="s">
        <v>52</v>
      </c>
      <c r="C50" s="14" t="s">
        <v>88</v>
      </c>
      <c r="D50" s="37">
        <v>120</v>
      </c>
      <c r="E50" s="36">
        <v>40</v>
      </c>
      <c r="F50" s="75">
        <f t="shared" ref="F50:F54" si="9">+D50*E50</f>
        <v>4800</v>
      </c>
      <c r="G50" s="51">
        <f>+F50</f>
        <v>4800</v>
      </c>
      <c r="H50" s="91"/>
    </row>
    <row r="51" spans="1:8" s="25" customFormat="1" ht="21" customHeight="1">
      <c r="A51" s="91"/>
      <c r="B51" s="14" t="s">
        <v>24</v>
      </c>
      <c r="C51" s="14" t="s">
        <v>89</v>
      </c>
      <c r="D51" s="37">
        <v>1</v>
      </c>
      <c r="E51" s="36">
        <v>2000</v>
      </c>
      <c r="F51" s="75">
        <f t="shared" si="9"/>
        <v>2000</v>
      </c>
      <c r="G51" s="51">
        <f t="shared" ref="G51:G56" si="10">SUM(F51:F51)</f>
        <v>2000</v>
      </c>
      <c r="H51" s="91"/>
    </row>
    <row r="52" spans="1:8" s="25" customFormat="1" ht="21" customHeight="1">
      <c r="A52" s="91"/>
      <c r="B52" s="14" t="s">
        <v>90</v>
      </c>
      <c r="C52" s="14" t="s">
        <v>91</v>
      </c>
      <c r="D52" s="37">
        <v>1</v>
      </c>
      <c r="E52" s="36">
        <v>8000</v>
      </c>
      <c r="F52" s="75">
        <f t="shared" si="9"/>
        <v>8000</v>
      </c>
      <c r="G52" s="51">
        <f t="shared" si="10"/>
        <v>8000</v>
      </c>
      <c r="H52" s="91"/>
    </row>
    <row r="53" spans="1:8" s="25" customFormat="1" ht="21" customHeight="1">
      <c r="A53" s="91"/>
      <c r="B53" s="14" t="s">
        <v>56</v>
      </c>
      <c r="C53" s="14" t="s">
        <v>92</v>
      </c>
      <c r="D53" s="37">
        <v>120</v>
      </c>
      <c r="E53" s="36">
        <v>20</v>
      </c>
      <c r="F53" s="75">
        <f t="shared" si="9"/>
        <v>2400</v>
      </c>
      <c r="G53" s="51">
        <f t="shared" si="10"/>
        <v>2400</v>
      </c>
      <c r="H53" s="91"/>
    </row>
    <row r="54" spans="1:8" s="25" customFormat="1" ht="21" customHeight="1">
      <c r="A54" s="91"/>
      <c r="B54" s="14" t="s">
        <v>93</v>
      </c>
      <c r="C54" s="14" t="s">
        <v>94</v>
      </c>
      <c r="D54" s="37">
        <f>89+125</f>
        <v>214</v>
      </c>
      <c r="E54" s="92">
        <v>45</v>
      </c>
      <c r="F54" s="75">
        <f t="shared" si="9"/>
        <v>9630</v>
      </c>
      <c r="G54" s="51">
        <f t="shared" si="10"/>
        <v>9630</v>
      </c>
      <c r="H54" s="91"/>
    </row>
    <row r="55" spans="1:8" s="25" customFormat="1" ht="21" customHeight="1">
      <c r="A55" s="91"/>
      <c r="B55" s="14" t="s">
        <v>95</v>
      </c>
      <c r="C55" s="14" t="s">
        <v>96</v>
      </c>
      <c r="D55" s="37">
        <v>87</v>
      </c>
      <c r="E55" s="36">
        <f>(1490*0.6)</f>
        <v>894</v>
      </c>
      <c r="F55" s="75">
        <f>E55*D55</f>
        <v>77778</v>
      </c>
      <c r="G55" s="51">
        <f t="shared" si="10"/>
        <v>77778</v>
      </c>
      <c r="H55" s="91"/>
    </row>
    <row r="56" spans="1:8" s="25" customFormat="1" ht="21" customHeight="1">
      <c r="A56" s="91"/>
      <c r="B56" s="14" t="s">
        <v>97</v>
      </c>
      <c r="C56" s="14" t="s">
        <v>98</v>
      </c>
      <c r="D56" s="37">
        <v>125</v>
      </c>
      <c r="E56" s="36">
        <f>(1490*0.3)</f>
        <v>447</v>
      </c>
      <c r="F56" s="75">
        <f>E56*D56</f>
        <v>55875</v>
      </c>
      <c r="G56" s="51">
        <f t="shared" si="10"/>
        <v>55875</v>
      </c>
      <c r="H56" s="91"/>
    </row>
    <row r="57" spans="1:8" s="24" customFormat="1" ht="18.75" customHeight="1">
      <c r="A57" s="31" t="s">
        <v>14</v>
      </c>
      <c r="B57" s="48" t="s">
        <v>17</v>
      </c>
      <c r="C57" s="88"/>
      <c r="D57" s="88"/>
      <c r="E57" s="89"/>
      <c r="F57" s="90">
        <f>SUM(F58:F62)*11</f>
        <v>37400</v>
      </c>
      <c r="G57" s="90">
        <f>SUM(G58:G62)*11</f>
        <v>37400</v>
      </c>
      <c r="H57" s="88"/>
    </row>
    <row r="58" spans="1:8" s="3" customFormat="1" ht="19.5" customHeight="1">
      <c r="A58" s="31"/>
      <c r="B58" s="14" t="s">
        <v>52</v>
      </c>
      <c r="C58" s="14" t="s">
        <v>79</v>
      </c>
      <c r="D58" s="37">
        <v>50</v>
      </c>
      <c r="E58" s="36">
        <v>20</v>
      </c>
      <c r="F58" s="75">
        <f t="shared" ref="F58:F62" si="11">+D58*E58</f>
        <v>1000</v>
      </c>
      <c r="G58" s="51">
        <f>+F58</f>
        <v>1000</v>
      </c>
      <c r="H58" s="93"/>
    </row>
    <row r="59" spans="1:8" s="25" customFormat="1" ht="21" customHeight="1">
      <c r="A59" s="91"/>
      <c r="B59" s="14" t="s">
        <v>99</v>
      </c>
      <c r="C59" s="14" t="s">
        <v>100</v>
      </c>
      <c r="D59" s="37">
        <v>1</v>
      </c>
      <c r="E59" s="36">
        <v>500</v>
      </c>
      <c r="F59" s="75">
        <f t="shared" si="11"/>
        <v>500</v>
      </c>
      <c r="G59" s="51">
        <f t="shared" ref="G59:G62" si="12">SUM(F59:F59)</f>
        <v>500</v>
      </c>
      <c r="H59" s="91"/>
    </row>
    <row r="60" spans="1:8" s="25" customFormat="1" ht="21" customHeight="1">
      <c r="A60" s="91"/>
      <c r="B60" s="14" t="s">
        <v>101</v>
      </c>
      <c r="C60" s="14" t="s">
        <v>102</v>
      </c>
      <c r="D60" s="37">
        <v>1</v>
      </c>
      <c r="E60" s="36">
        <v>1000</v>
      </c>
      <c r="F60" s="75">
        <f t="shared" si="11"/>
        <v>1000</v>
      </c>
      <c r="G60" s="51">
        <f t="shared" si="12"/>
        <v>1000</v>
      </c>
      <c r="H60" s="91"/>
    </row>
    <row r="61" spans="1:8" s="3" customFormat="1" ht="19.5" customHeight="1">
      <c r="A61" s="31"/>
      <c r="B61" s="14" t="s">
        <v>24</v>
      </c>
      <c r="C61" s="14" t="s">
        <v>82</v>
      </c>
      <c r="D61" s="37">
        <v>1</v>
      </c>
      <c r="E61" s="36">
        <v>500</v>
      </c>
      <c r="F61" s="75">
        <f t="shared" si="11"/>
        <v>500</v>
      </c>
      <c r="G61" s="51">
        <f t="shared" si="12"/>
        <v>500</v>
      </c>
      <c r="H61" s="93"/>
    </row>
    <row r="62" spans="1:8" s="3" customFormat="1" ht="19.5" customHeight="1">
      <c r="A62" s="31"/>
      <c r="B62" s="14" t="s">
        <v>56</v>
      </c>
      <c r="C62" s="14" t="s">
        <v>103</v>
      </c>
      <c r="D62" s="37">
        <v>50</v>
      </c>
      <c r="E62" s="36">
        <v>8</v>
      </c>
      <c r="F62" s="75">
        <f t="shared" si="11"/>
        <v>400</v>
      </c>
      <c r="G62" s="51">
        <f t="shared" si="12"/>
        <v>400</v>
      </c>
      <c r="H62" s="93"/>
    </row>
  </sheetData>
  <mergeCells count="3">
    <mergeCell ref="A1:B1"/>
    <mergeCell ref="A2:B2"/>
    <mergeCell ref="A3:H3"/>
  </mergeCells>
  <pageMargins left="0.49" right="0.2" top="0.24" bottom="0.156944444444444" header="0.3" footer="0.118055555555556"/>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6"/>
  <sheetViews>
    <sheetView topLeftCell="A10" workbookViewId="0">
      <selection activeCell="B10" sqref="B10"/>
    </sheetView>
  </sheetViews>
  <sheetFormatPr defaultColWidth="9" defaultRowHeight="15"/>
  <cols>
    <col min="1" max="1" width="6.85546875" customWidth="1"/>
    <col min="2" max="2" width="87.28515625" customWidth="1"/>
    <col min="3" max="6" width="10.85546875" customWidth="1"/>
  </cols>
  <sheetData>
    <row r="1" spans="1:8" ht="15.75">
      <c r="A1" s="110" t="s">
        <v>108</v>
      </c>
      <c r="B1" s="110"/>
    </row>
    <row r="2" spans="1:8" s="1" customFormat="1" ht="15.75">
      <c r="A2" s="111" t="s">
        <v>109</v>
      </c>
      <c r="B2" s="111"/>
      <c r="C2" s="5"/>
      <c r="D2" s="5"/>
      <c r="E2" s="6"/>
      <c r="F2" s="7"/>
    </row>
    <row r="3" spans="1:8" s="1" customFormat="1" ht="12.75">
      <c r="A3" s="114"/>
      <c r="B3" s="114"/>
      <c r="C3" s="5"/>
      <c r="D3" s="5"/>
      <c r="E3" s="6"/>
      <c r="F3" s="7"/>
    </row>
    <row r="4" spans="1:8" s="1" customFormat="1" ht="38.25" customHeight="1">
      <c r="A4" s="112" t="s">
        <v>107</v>
      </c>
      <c r="B4" s="112"/>
      <c r="C4" s="112"/>
      <c r="D4" s="112"/>
      <c r="E4" s="112"/>
      <c r="F4" s="112"/>
      <c r="G4" s="112"/>
      <c r="H4" s="113"/>
    </row>
    <row r="5" spans="1:8" s="2" customFormat="1" ht="35.25" customHeight="1">
      <c r="A5" s="8" t="s">
        <v>0</v>
      </c>
      <c r="B5" s="9" t="s">
        <v>1</v>
      </c>
      <c r="C5" s="8">
        <v>2022</v>
      </c>
      <c r="D5" s="8">
        <v>2023</v>
      </c>
      <c r="E5" s="8">
        <v>2024</v>
      </c>
      <c r="F5" s="8">
        <v>2025</v>
      </c>
    </row>
    <row r="6" spans="1:8" s="2" customFormat="1" ht="19.5" customHeight="1">
      <c r="A6" s="8"/>
      <c r="B6" s="9" t="s">
        <v>104</v>
      </c>
      <c r="C6" s="10">
        <f>SUM(C7:C16)</f>
        <v>1266683.46</v>
      </c>
      <c r="D6" s="10">
        <f>SUM(D7:D16)</f>
        <v>1313569.48</v>
      </c>
      <c r="E6" s="10">
        <f>SUM(E7:E16)</f>
        <v>1316648.82</v>
      </c>
      <c r="F6" s="10">
        <f>SUM(F7:F16)</f>
        <v>1543862.94</v>
      </c>
    </row>
    <row r="7" spans="1:8" s="3" customFormat="1" ht="36.75" customHeight="1">
      <c r="A7" s="11">
        <v>1</v>
      </c>
      <c r="B7" s="12" t="s">
        <v>105</v>
      </c>
      <c r="C7" s="13">
        <f>'2022'!F7</f>
        <v>384000</v>
      </c>
      <c r="D7" s="13">
        <f>'2023'!F7</f>
        <v>384000</v>
      </c>
      <c r="E7" s="13">
        <f>'2024'!F7</f>
        <v>384000</v>
      </c>
      <c r="F7" s="13">
        <f>'2025'!F7</f>
        <v>384000</v>
      </c>
    </row>
    <row r="8" spans="1:8" s="3" customFormat="1" ht="19.5" customHeight="1">
      <c r="A8" s="11">
        <v>2</v>
      </c>
      <c r="B8" s="14" t="s">
        <v>29</v>
      </c>
      <c r="C8" s="13">
        <f>'2022'!F17</f>
        <v>514083.46</v>
      </c>
      <c r="D8" s="13">
        <f>'2023'!F17</f>
        <v>538309.48</v>
      </c>
      <c r="E8" s="13">
        <f>'2024'!F17</f>
        <v>564948.82000000007</v>
      </c>
      <c r="F8" s="13">
        <f>'2025'!F17</f>
        <v>594279.93999999994</v>
      </c>
    </row>
    <row r="9" spans="1:8" s="3" customFormat="1" ht="48.95" customHeight="1">
      <c r="A9" s="11">
        <v>3</v>
      </c>
      <c r="B9" s="15" t="s">
        <v>42</v>
      </c>
      <c r="C9" s="13">
        <f>'2022'!E24</f>
        <v>30000</v>
      </c>
      <c r="D9" s="13">
        <f>'2023'!F24</f>
        <v>30000</v>
      </c>
      <c r="E9" s="13">
        <f>'2024'!F24</f>
        <v>30000</v>
      </c>
      <c r="F9" s="13">
        <f>'2025'!F24</f>
        <v>30000</v>
      </c>
    </row>
    <row r="10" spans="1:8" s="3" customFormat="1" ht="51" customHeight="1">
      <c r="A10" s="11">
        <v>4</v>
      </c>
      <c r="B10" s="15" t="s">
        <v>106</v>
      </c>
      <c r="C10" s="13">
        <f>'2022'!F25</f>
        <v>148000</v>
      </c>
      <c r="D10" s="13">
        <f>'2023'!F25</f>
        <v>148000</v>
      </c>
      <c r="E10" s="13">
        <f>'2024'!F25</f>
        <v>148000</v>
      </c>
      <c r="F10" s="13">
        <f>'2025'!F25</f>
        <v>148000</v>
      </c>
    </row>
    <row r="11" spans="1:8" s="3" customFormat="1" ht="61.9" customHeight="1">
      <c r="A11" s="11">
        <v>5</v>
      </c>
      <c r="B11" s="15" t="s">
        <v>49</v>
      </c>
      <c r="C11" s="13">
        <f>'2022'!F30</f>
        <v>88000</v>
      </c>
      <c r="D11" s="13">
        <f>'2023'!F30</f>
        <v>88000</v>
      </c>
      <c r="E11" s="13">
        <f>'2024'!F30</f>
        <v>88000</v>
      </c>
      <c r="F11" s="13">
        <f>'2025'!F30</f>
        <v>88000</v>
      </c>
    </row>
    <row r="12" spans="1:8" s="3" customFormat="1" ht="53.1" customHeight="1">
      <c r="A12" s="11">
        <v>6</v>
      </c>
      <c r="B12" s="16" t="s">
        <v>58</v>
      </c>
      <c r="C12" s="13">
        <f>'2022'!F36</f>
        <v>77000</v>
      </c>
      <c r="D12" s="13">
        <f>'2023'!F36</f>
        <v>77000</v>
      </c>
      <c r="E12" s="13">
        <f>'2024'!F36</f>
        <v>77000</v>
      </c>
      <c r="F12" s="13">
        <f>'2025'!F36</f>
        <v>77000</v>
      </c>
    </row>
    <row r="13" spans="1:8" s="4" customFormat="1" ht="42.95" customHeight="1">
      <c r="A13" s="17">
        <v>7</v>
      </c>
      <c r="B13" s="109" t="s">
        <v>114</v>
      </c>
      <c r="C13" s="13">
        <f>'2022'!F41</f>
        <v>5000</v>
      </c>
      <c r="D13" s="13">
        <f>'2023'!F41</f>
        <v>5000</v>
      </c>
      <c r="E13" s="13">
        <f>'2024'!F41</f>
        <v>5000</v>
      </c>
      <c r="F13" s="13">
        <f>'2025'!F41</f>
        <v>5000</v>
      </c>
    </row>
    <row r="14" spans="1:8" s="4" customFormat="1" ht="24" customHeight="1">
      <c r="A14" s="17">
        <v>8</v>
      </c>
      <c r="B14" s="18" t="s">
        <v>64</v>
      </c>
      <c r="C14" s="13">
        <f>'2022'!F43</f>
        <v>20600</v>
      </c>
      <c r="D14" s="13">
        <f>'2023'!F43</f>
        <v>19700</v>
      </c>
      <c r="E14" s="13">
        <f>'2024'!F43</f>
        <v>19700</v>
      </c>
      <c r="F14" s="13">
        <f>'2025'!F43</f>
        <v>19700</v>
      </c>
    </row>
    <row r="15" spans="1:8" s="4" customFormat="1" ht="24" customHeight="1">
      <c r="A15" s="17">
        <v>9</v>
      </c>
      <c r="B15" s="18" t="s">
        <v>77</v>
      </c>
      <c r="C15" s="13"/>
      <c r="D15" s="13">
        <f>'2023'!F48</f>
        <v>23560</v>
      </c>
      <c r="E15" s="13"/>
      <c r="F15" s="13"/>
    </row>
    <row r="16" spans="1:8" s="4" customFormat="1" ht="24" customHeight="1">
      <c r="A16" s="17">
        <v>10</v>
      </c>
      <c r="B16" s="14" t="s">
        <v>87</v>
      </c>
      <c r="C16" s="13"/>
      <c r="D16" s="13"/>
      <c r="E16" s="13"/>
      <c r="F16" s="13">
        <f>'2025'!G48</f>
        <v>197883</v>
      </c>
    </row>
  </sheetData>
  <mergeCells count="4">
    <mergeCell ref="A2:B2"/>
    <mergeCell ref="A3:B3"/>
    <mergeCell ref="A4:H4"/>
    <mergeCell ref="A1:B1"/>
  </mergeCells>
  <printOptions horizontalCentered="1"/>
  <pageMargins left="0.31496062992126" right="0.196527777777778" top="0.35433070866141703" bottom="0.35433070866141703" header="0.31496062992126" footer="0.31496062992126"/>
  <pageSetup paperSize="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bab956b1f44ef9d173162e10f4b27789">
  <xsd:schema xmlns:xsd="http://www.w3.org/2001/XMLSchema" xmlns:xs="http://www.w3.org/2001/XMLSchema" xmlns:p="http://schemas.microsoft.com/office/2006/metadata/properties" targetNamespace="http://schemas.microsoft.com/office/2006/metadata/properties" ma:root="true" ma:fieldsID="16eaa9825d2fedb5a83ac41ebe86c43c">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DE966E0-E1CF-484F-A01B-D7469996388F}"/>
</file>

<file path=customXml/itemProps2.xml><?xml version="1.0" encoding="utf-8"?>
<ds:datastoreItem xmlns:ds="http://schemas.openxmlformats.org/officeDocument/2006/customXml" ds:itemID="{5D6029CB-7C66-46E4-B77B-787818C2476B}"/>
</file>

<file path=customXml/itemProps3.xml><?xml version="1.0" encoding="utf-8"?>
<ds:datastoreItem xmlns:ds="http://schemas.openxmlformats.org/officeDocument/2006/customXml" ds:itemID="{68900E7F-72CA-4728-AEC8-DB220E81FB8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2022</vt:lpstr>
      <vt:lpstr>2023</vt:lpstr>
      <vt:lpstr>2024</vt:lpstr>
      <vt:lpstr>2025</vt:lpstr>
      <vt:lpstr>Tổng</vt:lpstr>
      <vt:lpstr>'2022'!Print_Titles</vt:lpstr>
      <vt:lpstr>'2023'!Print_Titles</vt:lpstr>
      <vt:lpstr>'2024'!Print_Titles</vt:lpstr>
      <vt:lpstr>'2025'!Print_Titles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 10</dc:creator>
  <cp:lastModifiedBy>DS HOI</cp:lastModifiedBy>
  <cp:lastPrinted>2021-10-14T01:46:01Z</cp:lastPrinted>
  <dcterms:created xsi:type="dcterms:W3CDTF">2021-06-24T01:51:00Z</dcterms:created>
  <dcterms:modified xsi:type="dcterms:W3CDTF">2021-10-29T02:18:13Z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1033-11.2.0.10296</vt:lpwstr>
  </property>
  <property fmtid="{D5CDD505-2E9C-101B-9397-08002B2CF9AE}" pid="3" name="KSOReadingLayout">
    <vt:bool>false</vt:bool>
  </property>
  <property fmtid="{D5CDD505-2E9C-101B-9397-08002B2CF9AE}" pid="4" name="ICV">
    <vt:lpwstr>1A6AE49B9B114748A93741BCD849D284</vt:lpwstr>
  </property>
</Properties>
</file>